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135" windowHeight="5580"/>
  </bookViews>
  <sheets>
    <sheet name="Introduction" sheetId="2" r:id="rId1"/>
    <sheet name="The Calc" sheetId="1" r:id="rId2"/>
    <sheet name="Rough work" sheetId="3" r:id="rId3"/>
  </sheets>
  <definedNames>
    <definedName name="vertex">'The Calc'!$AI$4</definedName>
  </definedNames>
  <calcPr calcId="124519"/>
</workbook>
</file>

<file path=xl/calcChain.xml><?xml version="1.0" encoding="utf-8"?>
<calcChain xmlns="http://schemas.openxmlformats.org/spreadsheetml/2006/main">
  <c r="E10" i="1"/>
  <c r="AI4"/>
  <c r="L8"/>
  <c r="N8"/>
  <c r="V13" s="1"/>
  <c r="V5"/>
  <c r="W5"/>
  <c r="W8" s="1"/>
  <c r="W4"/>
  <c r="W7" s="1"/>
  <c r="V4"/>
  <c r="AB12" l="1"/>
  <c r="V12"/>
  <c r="AB11"/>
  <c r="V8"/>
  <c r="V7"/>
  <c r="W10" l="1"/>
  <c r="N10" s="1"/>
  <c r="V10"/>
  <c r="L10" s="1"/>
  <c r="AB8" l="1"/>
  <c r="AB14" s="1"/>
  <c r="AG2" s="1"/>
  <c r="AB9"/>
  <c r="AB15" s="1"/>
  <c r="AG3" s="1"/>
  <c r="AG8" l="1"/>
  <c r="AG10"/>
  <c r="AG12" s="1"/>
  <c r="AG13" s="1"/>
  <c r="AG7"/>
  <c r="AG6"/>
  <c r="AG5"/>
  <c r="AG4"/>
  <c r="M15" s="1"/>
  <c r="AG9" l="1"/>
  <c r="AG14" s="1"/>
  <c r="AG15" s="1"/>
  <c r="AG16" s="1"/>
  <c r="O15" s="1"/>
</calcChain>
</file>

<file path=xl/sharedStrings.xml><?xml version="1.0" encoding="utf-8"?>
<sst xmlns="http://schemas.openxmlformats.org/spreadsheetml/2006/main" count="301" uniqueCount="109">
  <si>
    <t>KERATOMETRY</t>
  </si>
  <si>
    <t>K1</t>
  </si>
  <si>
    <t>K2</t>
  </si>
  <si>
    <t>D  x</t>
  </si>
  <si>
    <t>degrees</t>
  </si>
  <si>
    <t>REFRACTION AT SPECTACLE PLANE</t>
  </si>
  <si>
    <t>Spherical</t>
  </si>
  <si>
    <t>Cylindrical</t>
  </si>
  <si>
    <t>Axis</t>
  </si>
  <si>
    <t>D</t>
  </si>
  <si>
    <t>vertex distance</t>
  </si>
  <si>
    <t>mm</t>
  </si>
  <si>
    <t>Intraocular Astigmatism</t>
  </si>
  <si>
    <t>Refractive</t>
  </si>
  <si>
    <t>x=</t>
  </si>
  <si>
    <t>y=</t>
  </si>
  <si>
    <t>Keratometric</t>
  </si>
  <si>
    <t>IOA</t>
  </si>
  <si>
    <t>x value</t>
  </si>
  <si>
    <t>y value</t>
  </si>
  <si>
    <t>MAGNITUDE</t>
  </si>
  <si>
    <t>x+ y+ (quad1)</t>
  </si>
  <si>
    <t>x- y+ (quad2)</t>
  </si>
  <si>
    <t>x- y- (quad3)</t>
  </si>
  <si>
    <t>x+ y- (quad4)</t>
  </si>
  <si>
    <t>Which quad</t>
  </si>
  <si>
    <t>arctan axis</t>
  </si>
  <si>
    <t>arctan axis +</t>
  </si>
  <si>
    <t>arctan Quad</t>
  </si>
  <si>
    <t>Check Match</t>
  </si>
  <si>
    <t>Final Axis</t>
  </si>
  <si>
    <t>the blackbox</t>
  </si>
  <si>
    <t>corneal cylinder</t>
  </si>
  <si>
    <t>vertexed cross cylinder</t>
  </si>
  <si>
    <t>plus cylinder format</t>
  </si>
  <si>
    <t>keratometric cyl</t>
  </si>
  <si>
    <t>Corneal Astigmatism</t>
  </si>
  <si>
    <t>Refractive Astigmatism at corneal plane</t>
  </si>
  <si>
    <t>D x</t>
  </si>
  <si>
    <t>=Refractive Cylinder - Keratometric Cylinder</t>
  </si>
  <si>
    <t>deg</t>
  </si>
  <si>
    <t>© 2011, Dr. Saurabh Sawhney, Dr. Aashima Aggarwal</t>
  </si>
  <si>
    <t>Please fill in the fields below</t>
  </si>
  <si>
    <t>RESULTS</t>
  </si>
  <si>
    <t>default = 12</t>
  </si>
  <si>
    <t>Introduction</t>
  </si>
  <si>
    <t>Astigmatism is essentially a difference in the focussing capacity of the eye as evaluated in different meridians.</t>
  </si>
  <si>
    <t>It may be measured as a refractive astigmatism, which we are all familiar with, as the cyliindrical component of the spectacle power.</t>
  </si>
  <si>
    <t>One may observe, when performing an automated kertometry - refraction, that the recorded corneal astigmatism and refractive astigmatism</t>
  </si>
  <si>
    <t>are usually not in perfect agreement.</t>
  </si>
  <si>
    <t>The implication of this observation is that there is another source of astigmatism within the eye.</t>
  </si>
  <si>
    <t>This discrepancy in refractive and corneal astigmatism is called Intraocular astigmatism, and it emerges from the posterior surface of the cornea,</t>
  </si>
  <si>
    <t>the retinal surface, and the use of intraocular devices, particularly toric IOLs.</t>
  </si>
  <si>
    <t>Another possible source of discrepancy could be a malposition</t>
  </si>
  <si>
    <r>
      <t xml:space="preserve">INTRAOCULAR ASTIGMATISM CALCULATOR </t>
    </r>
    <r>
      <rPr>
        <sz val="14"/>
        <color rgb="FFCCFFCC"/>
        <rFont val="Calibri"/>
        <family val="2"/>
        <scheme val="minor"/>
      </rPr>
      <t>version 1.1</t>
    </r>
    <r>
      <rPr>
        <sz val="20"/>
        <color rgb="FFCCFFCC"/>
        <rFont val="Calibri"/>
        <family val="2"/>
        <scheme val="minor"/>
      </rPr>
      <t xml:space="preserve"> </t>
    </r>
  </si>
  <si>
    <t>How to Calculate Intraocular Astigmatism</t>
  </si>
  <si>
    <t>There are two issues to be resolved</t>
  </si>
  <si>
    <t>a. Astigmatism is a vector quantity, and therefore simple subtraction will yield incorrect solutions. The subtraction of Keratometric cylinder</t>
  </si>
  <si>
    <t xml:space="preserve">Intraocular Astigmatism = </t>
  </si>
  <si>
    <t>Overall Astigmatism (Refractive)  -  Keratometric Astigmatism</t>
  </si>
  <si>
    <t>The transformation cannot be done using the cylindrical power alone.</t>
  </si>
  <si>
    <t>b. Refractive astigmatism needs to be assessed at the corneal plane, and this involves a transformation, accounting for the vertex distance.</t>
  </si>
  <si>
    <t>The Intraocular Astigmatism Calculator version 1.1 resolves both issues using published methods. Please consult references given below</t>
  </si>
  <si>
    <t>for further details.</t>
  </si>
  <si>
    <t>How to use this Calculator</t>
  </si>
  <si>
    <t>All that the user needs to do is enter the keratometric and refractive data in the assigned spaces on 'The Calc' sheet.</t>
  </si>
  <si>
    <t>All calculations are automatic and instant</t>
  </si>
  <si>
    <t>No 'Macros' need to be activated, no passwords are required.</t>
  </si>
  <si>
    <t>Just be sure to entre data accurately.</t>
  </si>
  <si>
    <t>Thoughts</t>
  </si>
  <si>
    <t>From personal, unpublished data, I have seen that in almost all patients with implanted monofocal, non-toric lenses, there is a certain amount</t>
  </si>
  <si>
    <t>of intraocular astigmatism. This is despite the fact that the lenses are well centred, in the bag and with adequate rhexis overlap. The reason</t>
  </si>
  <si>
    <t>is not clear to me, but it may be due to actual, physical intraocular astigmatism, or just an observational or calculation based artifact. For instance,</t>
  </si>
  <si>
    <t>the default vertex distance (12 mm) might not be perfectly true in all cases.</t>
  </si>
  <si>
    <t>a.</t>
  </si>
  <si>
    <t>If the intraocular astigmatism prior to cataract surgery is high, there is a good chance that it may be lenticular in origin and thus explain</t>
  </si>
  <si>
    <t>poorer vision than might be anticipated from the amount of cataract.</t>
  </si>
  <si>
    <t>b.</t>
  </si>
  <si>
    <t>Shifting of intraocular astigmatism over time, after implantation of a toric IOL, may indicate the physical rotation of the IOL. This</t>
  </si>
  <si>
    <t>information can thus be obtained simply by sequential automated kertometric-refractive readings, without dilating the pupil every visit.</t>
  </si>
  <si>
    <t>c.</t>
  </si>
  <si>
    <t>As a corollary, Intraocular Astigmatism can give a fair idea of whether a Toric IOL is actually providing the toricity it promises.</t>
  </si>
  <si>
    <t>d.</t>
  </si>
  <si>
    <t>Some clinical applications that come to mind immediately are</t>
  </si>
  <si>
    <t>Once a surgeon has adequate data on the prevalence of post surgical Intraocular Astigmatism in his or her practice when using</t>
  </si>
  <si>
    <t>regular monofocal IOLS, the information can be used to better choose a Toric implant.</t>
  </si>
  <si>
    <t>References</t>
  </si>
  <si>
    <t>Holladay JT, Moran JR, Kezirian GM. Analysis of aggregate surgically induced refractive change, prediction error, and intraocular astigmatism. J Cataract Refract Surg 2001; 27: 61-79</t>
  </si>
  <si>
    <t>A.  For a description of equations that describe astigmatic calculations, and how to obtain x,y values for given astigmatic data</t>
  </si>
  <si>
    <t>B.  For vertex distance based transformations of Refractive Cylinders to the corneal plane</t>
  </si>
  <si>
    <t>Clive Novis. Astigmatism and the Toric Intraocular Lens and other Vertex Distance Effects. Survey of Ophthalmology</t>
  </si>
  <si>
    <t>Volume 42, Number 3, November-December 1997; 268-270</t>
  </si>
  <si>
    <t>x</t>
  </si>
  <si>
    <t>Disclaimer</t>
  </si>
  <si>
    <t>While every care has been taken to ensure accuracy of calculations, the authors of this Calculator accept no responsibility for</t>
  </si>
  <si>
    <t>any theoretical inaccuracies or clinical implications that may arise as a result of the use of this Calculator. It is a presentation in</t>
  </si>
  <si>
    <t>good faith.</t>
  </si>
  <si>
    <t>THIS IS A FREE TO USE AND DISTRIBUTE CALCULATOR SUBJECT TO THE CONDITION THAT ITS USE BE PROPERLY ACKNOWLEDGED IN ANY</t>
  </si>
  <si>
    <t>PUBLICATION OR PRESENTATION THAT INVOLVES PRESENTATION OF DATA GENERATED BY THE USE OF THIS CALCULATOR.</t>
  </si>
  <si>
    <t>Insertion of the following text is suggested.</t>
  </si>
  <si>
    <t>saurabhsawhney@rediffmail.com</t>
  </si>
  <si>
    <t>In case of any queries, please do not hesitate to contact Dr. Saurabh Sawhney</t>
  </si>
  <si>
    <t xml:space="preserve">       ©2011, Dr. Saurabh Sawhney, Dr. Aashima Aggarwal</t>
  </si>
  <si>
    <r>
      <t xml:space="preserve">" The authors acknowledge the use of the Intraocular Astigmatism Calculator Version 1.1, </t>
    </r>
    <r>
      <rPr>
        <b/>
        <sz val="11"/>
        <color theme="3" tint="-0.249977111117893"/>
        <rFont val="Calibri"/>
        <family val="2"/>
      </rPr>
      <t>©2011, Dr. Saurabh Sawhney, Dr. Aashima Aggarwal, in the analysis of data in the present study."</t>
    </r>
  </si>
  <si>
    <t>info@insighteyeclinic.in</t>
  </si>
  <si>
    <t>The equation looks simple enough</t>
  </si>
  <si>
    <t>from Overall (Refractive) cylinder needs to be done using techniques of vector manipulation.</t>
  </si>
  <si>
    <t>Another measurement is the corneal astigmatism, which is a keratometric entity and of interest to the surgeon as a target of manipulation.</t>
  </si>
  <si>
    <t>or perhaps tilt of a non-toric IOL.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</si>
</sst>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rgb="FF008080"/>
      <name val="Calibri"/>
      <family val="2"/>
      <scheme val="minor"/>
    </font>
    <font>
      <i/>
      <sz val="11"/>
      <color theme="3" tint="-0.499984740745262"/>
      <name val="Calibri"/>
      <family val="2"/>
    </font>
    <font>
      <sz val="11"/>
      <color rgb="FFEFFFEF"/>
      <name val="Calibri"/>
      <family val="2"/>
      <scheme val="minor"/>
    </font>
    <font>
      <b/>
      <sz val="20"/>
      <color rgb="FFCCFFCC"/>
      <name val="Calibri"/>
      <family val="2"/>
      <scheme val="minor"/>
    </font>
    <font>
      <sz val="14"/>
      <color rgb="FFCCFFCC"/>
      <name val="Calibri"/>
      <family val="2"/>
      <scheme val="minor"/>
    </font>
    <font>
      <sz val="20"/>
      <color rgb="FFCCFFCC"/>
      <name val="Calibri"/>
      <family val="2"/>
      <scheme val="minor"/>
    </font>
    <font>
      <i/>
      <sz val="11"/>
      <color rgb="FFEFFFEF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u/>
      <sz val="11"/>
      <color theme="10"/>
      <name val="Calibri"/>
      <family val="2"/>
    </font>
    <font>
      <sz val="8"/>
      <color rgb="FFCCFFCC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</font>
    <font>
      <sz val="11"/>
      <color theme="0" tint="-0.34998626667073579"/>
      <name val="Calibri"/>
      <family val="2"/>
      <scheme val="minor"/>
    </font>
    <font>
      <u/>
      <sz val="11"/>
      <color theme="0" tint="-0.34998626667073579"/>
      <name val="Calibri"/>
      <family val="2"/>
    </font>
    <font>
      <u/>
      <sz val="11"/>
      <color theme="0" tint="-0.34998626667073579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3FBF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0E2F0"/>
        <bgColor indexed="64"/>
      </patternFill>
    </fill>
    <fill>
      <patternFill patternType="solid">
        <fgColor rgb="FF96BFDE"/>
        <bgColor indexed="64"/>
      </patternFill>
    </fill>
  </fills>
  <borders count="19">
    <border>
      <left/>
      <right/>
      <top/>
      <bottom/>
      <diagonal/>
    </border>
    <border>
      <left/>
      <right/>
      <top style="double">
        <color theme="0" tint="-0.14996795556505021"/>
      </top>
      <bottom style="double">
        <color theme="0" tint="-0.14996795556505021"/>
      </bottom>
      <diagonal/>
    </border>
    <border>
      <left style="thin">
        <color theme="6" tint="0.59996337778862885"/>
      </left>
      <right/>
      <top style="thin">
        <color theme="6" tint="0.59996337778862885"/>
      </top>
      <bottom style="thin">
        <color auto="1"/>
      </bottom>
      <diagonal/>
    </border>
    <border>
      <left/>
      <right/>
      <top style="thin">
        <color theme="6" tint="0.59996337778862885"/>
      </top>
      <bottom style="thin">
        <color auto="1"/>
      </bottom>
      <diagonal/>
    </border>
    <border>
      <left/>
      <right style="thin">
        <color auto="1"/>
      </right>
      <top style="thin">
        <color theme="6" tint="0.59996337778862885"/>
      </top>
      <bottom style="thin">
        <color auto="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96BFDE"/>
      </left>
      <right/>
      <top style="double">
        <color rgb="FF96BFDE"/>
      </top>
      <bottom style="double">
        <color rgb="FF96BFDE"/>
      </bottom>
      <diagonal/>
    </border>
    <border>
      <left/>
      <right/>
      <top style="double">
        <color rgb="FF96BFDE"/>
      </top>
      <bottom style="double">
        <color rgb="FF96BFDE"/>
      </bottom>
      <diagonal/>
    </border>
    <border>
      <left/>
      <right style="double">
        <color rgb="FF96BFDE"/>
      </right>
      <top style="double">
        <color rgb="FF96BFDE"/>
      </top>
      <bottom style="double">
        <color rgb="FF96BFDE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0" fillId="5" borderId="0" xfId="0" applyFont="1" applyFill="1"/>
    <xf numFmtId="0" fontId="3" fillId="5" borderId="0" xfId="0" applyFont="1" applyFill="1"/>
    <xf numFmtId="0" fontId="1" fillId="5" borderId="0" xfId="0" applyFont="1" applyFill="1"/>
    <xf numFmtId="0" fontId="5" fillId="5" borderId="1" xfId="0" applyFont="1" applyFill="1" applyBorder="1" applyAlignment="1">
      <alignment horizontal="center"/>
    </xf>
    <xf numFmtId="0" fontId="9" fillId="2" borderId="0" xfId="0" applyFont="1" applyFill="1"/>
    <xf numFmtId="0" fontId="10" fillId="2" borderId="0" xfId="0" applyFont="1" applyFill="1" applyAlignment="1">
      <alignment horizontal="left"/>
    </xf>
    <xf numFmtId="0" fontId="9" fillId="7" borderId="0" xfId="0" applyFont="1" applyFill="1"/>
    <xf numFmtId="0" fontId="9" fillId="2" borderId="0" xfId="0" applyFont="1" applyFill="1" applyAlignment="1">
      <alignment horizontal="center"/>
    </xf>
    <xf numFmtId="0" fontId="13" fillId="2" borderId="0" xfId="0" applyFont="1" applyFill="1"/>
    <xf numFmtId="0" fontId="14" fillId="2" borderId="8" xfId="0" applyFont="1" applyFill="1" applyBorder="1" applyProtection="1"/>
    <xf numFmtId="0" fontId="14" fillId="2" borderId="9" xfId="0" applyFont="1" applyFill="1" applyBorder="1" applyProtection="1"/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14" fillId="2" borderId="11" xfId="0" applyFont="1" applyFill="1" applyBorder="1" applyProtection="1"/>
    <xf numFmtId="0" fontId="14" fillId="2" borderId="0" xfId="0" applyFont="1" applyFill="1" applyBorder="1" applyProtection="1"/>
    <xf numFmtId="0" fontId="15" fillId="2" borderId="0" xfId="0" applyFont="1" applyFill="1" applyBorder="1" applyProtection="1"/>
    <xf numFmtId="0" fontId="15" fillId="2" borderId="12" xfId="0" applyFont="1" applyFill="1" applyBorder="1" applyProtection="1"/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Protection="1">
      <protection locked="0"/>
    </xf>
    <xf numFmtId="0" fontId="17" fillId="2" borderId="0" xfId="0" applyFont="1" applyFill="1" applyAlignment="1">
      <alignment horizontal="left"/>
    </xf>
    <xf numFmtId="0" fontId="17" fillId="2" borderId="0" xfId="0" applyFont="1" applyFill="1" applyAlignment="1">
      <alignment horizontal="left" vertical="top"/>
    </xf>
    <xf numFmtId="0" fontId="0" fillId="8" borderId="0" xfId="0" applyFont="1" applyFill="1"/>
    <xf numFmtId="0" fontId="4" fillId="8" borderId="0" xfId="0" applyFont="1" applyFill="1"/>
    <xf numFmtId="0" fontId="8" fillId="8" borderId="0" xfId="0" applyFont="1" applyFill="1"/>
    <xf numFmtId="0" fontId="0" fillId="8" borderId="0" xfId="0" applyFill="1"/>
    <xf numFmtId="2" fontId="0" fillId="8" borderId="0" xfId="0" applyNumberFormat="1" applyFont="1" applyFill="1"/>
    <xf numFmtId="0" fontId="0" fillId="8" borderId="0" xfId="0" applyFont="1" applyFill="1" applyAlignment="1">
      <alignment horizontal="center"/>
    </xf>
    <xf numFmtId="0" fontId="0" fillId="8" borderId="0" xfId="0" applyFont="1" applyFill="1" applyBorder="1"/>
    <xf numFmtId="0" fontId="0" fillId="8" borderId="0" xfId="0" applyFont="1" applyFill="1" applyBorder="1" applyAlignment="1">
      <alignment horizontal="center"/>
    </xf>
    <xf numFmtId="0" fontId="0" fillId="8" borderId="0" xfId="0" quotePrefix="1" applyFont="1" applyFill="1"/>
    <xf numFmtId="0" fontId="0" fillId="8" borderId="0" xfId="0" quotePrefix="1" applyFill="1" applyAlignment="1">
      <alignment horizontal="right"/>
    </xf>
    <xf numFmtId="0" fontId="2" fillId="8" borderId="0" xfId="0" applyFont="1" applyFill="1"/>
    <xf numFmtId="0" fontId="5" fillId="9" borderId="3" xfId="0" applyFont="1" applyFill="1" applyBorder="1" applyAlignment="1">
      <alignment horizontal="center"/>
    </xf>
    <xf numFmtId="0" fontId="5" fillId="9" borderId="3" xfId="0" applyFont="1" applyFill="1" applyBorder="1"/>
    <xf numFmtId="0" fontId="6" fillId="9" borderId="3" xfId="0" applyFont="1" applyFill="1" applyBorder="1"/>
    <xf numFmtId="0" fontId="6" fillId="9" borderId="4" xfId="0" applyFont="1" applyFill="1" applyBorder="1"/>
    <xf numFmtId="2" fontId="5" fillId="9" borderId="2" xfId="0" quotePrefix="1" applyNumberFormat="1" applyFont="1" applyFill="1" applyBorder="1" applyAlignment="1">
      <alignment horizontal="right"/>
    </xf>
    <xf numFmtId="2" fontId="5" fillId="9" borderId="3" xfId="0" applyNumberFormat="1" applyFont="1" applyFill="1" applyBorder="1" applyAlignment="1"/>
    <xf numFmtId="0" fontId="1" fillId="8" borderId="16" xfId="0" applyFont="1" applyFill="1" applyBorder="1"/>
    <xf numFmtId="0" fontId="0" fillId="8" borderId="17" xfId="0" applyFont="1" applyFill="1" applyBorder="1"/>
    <xf numFmtId="0" fontId="0" fillId="8" borderId="17" xfId="0" applyFill="1" applyBorder="1"/>
    <xf numFmtId="0" fontId="7" fillId="8" borderId="17" xfId="0" applyFont="1" applyFill="1" applyBorder="1"/>
    <xf numFmtId="0" fontId="0" fillId="8" borderId="18" xfId="0" applyFont="1" applyFill="1" applyBorder="1"/>
    <xf numFmtId="164" fontId="0" fillId="6" borderId="17" xfId="0" applyNumberFormat="1" applyFill="1" applyBorder="1" applyProtection="1">
      <protection locked="0"/>
    </xf>
    <xf numFmtId="2" fontId="0" fillId="6" borderId="5" xfId="0" applyNumberFormat="1" applyFont="1" applyFill="1" applyBorder="1" applyAlignment="1" applyProtection="1">
      <alignment horizontal="center"/>
      <protection locked="0"/>
    </xf>
    <xf numFmtId="0" fontId="20" fillId="2" borderId="0" xfId="0" applyFont="1" applyFill="1"/>
    <xf numFmtId="0" fontId="20" fillId="2" borderId="8" xfId="0" applyFont="1" applyFill="1" applyBorder="1" applyProtection="1"/>
    <xf numFmtId="0" fontId="22" fillId="2" borderId="0" xfId="0" applyFont="1" applyFill="1"/>
    <xf numFmtId="0" fontId="23" fillId="2" borderId="0" xfId="0" applyFont="1" applyFill="1"/>
    <xf numFmtId="0" fontId="24" fillId="2" borderId="0" xfId="0" applyFont="1" applyFill="1" applyAlignment="1">
      <alignment horizontal="left" wrapText="1"/>
    </xf>
    <xf numFmtId="0" fontId="24" fillId="2" borderId="0" xfId="0" applyFont="1" applyFill="1"/>
    <xf numFmtId="0" fontId="18" fillId="6" borderId="11" xfId="0" applyFont="1" applyFill="1" applyBorder="1" applyAlignment="1" applyProtection="1">
      <alignment horizontal="left" wrapText="1"/>
      <protection locked="0"/>
    </xf>
    <xf numFmtId="0" fontId="18" fillId="6" borderId="0" xfId="0" applyFont="1" applyFill="1" applyBorder="1" applyAlignment="1" applyProtection="1">
      <alignment horizontal="left" wrapText="1"/>
      <protection locked="0"/>
    </xf>
    <xf numFmtId="0" fontId="18" fillId="6" borderId="12" xfId="0" applyFont="1" applyFill="1" applyBorder="1" applyAlignment="1" applyProtection="1">
      <alignment horizontal="left" wrapText="1"/>
      <protection locked="0"/>
    </xf>
    <xf numFmtId="0" fontId="18" fillId="6" borderId="13" xfId="0" applyFont="1" applyFill="1" applyBorder="1" applyAlignment="1" applyProtection="1">
      <alignment horizontal="left" wrapText="1"/>
      <protection locked="0"/>
    </xf>
    <xf numFmtId="0" fontId="18" fillId="6" borderId="14" xfId="0" applyFont="1" applyFill="1" applyBorder="1" applyAlignment="1" applyProtection="1">
      <alignment horizontal="left" wrapText="1"/>
      <protection locked="0"/>
    </xf>
    <xf numFmtId="0" fontId="18" fillId="6" borderId="15" xfId="0" applyFont="1" applyFill="1" applyBorder="1" applyAlignment="1" applyProtection="1">
      <alignment horizontal="left" wrapText="1"/>
      <protection locked="0"/>
    </xf>
    <xf numFmtId="0" fontId="24" fillId="2" borderId="0" xfId="0" applyFont="1" applyFill="1" applyAlignment="1">
      <alignment horizontal="left" wrapText="1"/>
    </xf>
    <xf numFmtId="0" fontId="21" fillId="2" borderId="0" xfId="1" applyFont="1" applyFill="1" applyAlignment="1" applyProtection="1">
      <alignment horizontal="left"/>
      <protection locked="0"/>
    </xf>
    <xf numFmtId="2" fontId="0" fillId="6" borderId="6" xfId="0" applyNumberFormat="1" applyFont="1" applyFill="1" applyBorder="1" applyAlignment="1" applyProtection="1">
      <alignment horizontal="left"/>
      <protection locked="0"/>
    </xf>
    <xf numFmtId="2" fontId="0" fillId="6" borderId="7" xfId="0" applyNumberFormat="1" applyFont="1" applyFill="1" applyBorder="1" applyAlignment="1" applyProtection="1">
      <alignment horizontal="left"/>
      <protection locked="0"/>
    </xf>
    <xf numFmtId="164" fontId="5" fillId="9" borderId="3" xfId="0" applyNumberFormat="1" applyFont="1" applyFill="1" applyBorder="1" applyAlignment="1">
      <alignment horizontal="center"/>
    </xf>
    <xf numFmtId="1" fontId="0" fillId="6" borderId="6" xfId="0" applyNumberFormat="1" applyFont="1" applyFill="1" applyBorder="1" applyAlignment="1" applyProtection="1">
      <alignment horizontal="left"/>
      <protection locked="0"/>
    </xf>
    <xf numFmtId="1" fontId="0" fillId="6" borderId="7" xfId="0" applyNumberFormat="1" applyFont="1" applyFill="1" applyBorder="1" applyAlignment="1" applyProtection="1">
      <alignment horizontal="left"/>
      <protection locked="0"/>
    </xf>
    <xf numFmtId="2" fontId="5" fillId="9" borderId="2" xfId="0" applyNumberFormat="1" applyFont="1" applyFill="1" applyBorder="1" applyAlignment="1">
      <alignment horizontal="right"/>
    </xf>
    <xf numFmtId="2" fontId="5" fillId="9" borderId="3" xfId="0" applyNumberFormat="1" applyFont="1" applyFill="1" applyBorder="1" applyAlignment="1">
      <alignment horizontal="right"/>
    </xf>
    <xf numFmtId="2" fontId="5" fillId="9" borderId="3" xfId="0" applyNumberFormat="1" applyFont="1" applyFill="1" applyBorder="1" applyAlignment="1">
      <alignment horizontal="center"/>
    </xf>
    <xf numFmtId="164" fontId="0" fillId="6" borderId="6" xfId="0" applyNumberFormat="1" applyFont="1" applyFill="1" applyBorder="1" applyAlignment="1" applyProtection="1">
      <alignment horizontal="center"/>
      <protection locked="0"/>
    </xf>
    <xf numFmtId="164" fontId="0" fillId="6" borderId="7" xfId="0" applyNumberFormat="1" applyFont="1" applyFill="1" applyBorder="1" applyAlignment="1" applyProtection="1">
      <alignment horizontal="center"/>
      <protection locked="0"/>
    </xf>
    <xf numFmtId="164" fontId="0" fillId="8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6BFDE"/>
      <color rgb="FFD0E2F0"/>
      <color rgb="FFCCFFCC"/>
      <color rgb="FFEFFFEF"/>
      <color rgb="FF79FF79"/>
      <color rgb="FF008080"/>
      <color rgb="FF3FBF9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160691</xdr:colOff>
      <xdr:row>0</xdr:row>
      <xdr:rowOff>0</xdr:rowOff>
    </xdr:from>
    <xdr:ext cx="6202010" cy="405432"/>
    <xdr:sp macro="" textlink="">
      <xdr:nvSpPr>
        <xdr:cNvPr id="2" name="Rectangle 1"/>
        <xdr:cNvSpPr/>
      </xdr:nvSpPr>
      <xdr:spPr>
        <a:xfrm>
          <a:off x="160691" y="0"/>
          <a:ext cx="6202010" cy="405432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">
              <a:rot lat="0" lon="0" rev="18900000"/>
            </a:lightRig>
          </a:scene3d>
          <a:sp3d extrusionH="31750" contourW="6350" prstMaterial="powder">
            <a:bevelT w="19050" h="19050" prst="angle"/>
            <a:contourClr>
              <a:schemeClr val="accent3">
                <a:tint val="100000"/>
                <a:shade val="100000"/>
                <a:satMod val="100000"/>
                <a:hueMod val="100000"/>
              </a:schemeClr>
            </a:contourClr>
          </a:sp3d>
        </a:bodyPr>
        <a:lstStyle/>
        <a:p>
          <a:pPr algn="l"/>
          <a:r>
            <a:rPr lang="en-US" sz="2000" b="1" cap="none" spc="0">
              <a:ln/>
              <a:solidFill>
                <a:schemeClr val="tx1"/>
              </a:solidFill>
              <a:effectLst/>
            </a:rPr>
            <a:t>INTRAOCULAR ASTIGMATISM CALCULATOR </a:t>
          </a:r>
          <a:r>
            <a:rPr lang="en-US" sz="1400" b="0" cap="none" spc="0">
              <a:ln/>
              <a:solidFill>
                <a:schemeClr val="tx1"/>
              </a:solidFill>
              <a:effectLst/>
            </a:rPr>
            <a:t>version 1.1</a:t>
          </a:r>
          <a:endParaRPr lang="en-US" sz="2000" b="0" cap="none" spc="0">
            <a:ln/>
            <a:solidFill>
              <a:schemeClr val="tx1"/>
            </a:soli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urabhsawhney@rediff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4"/>
  <sheetViews>
    <sheetView tabSelected="1" workbookViewId="0">
      <selection activeCell="A14" sqref="A14"/>
    </sheetView>
  </sheetViews>
  <sheetFormatPr defaultRowHeight="15"/>
  <cols>
    <col min="1" max="2" width="4.28515625" style="8" customWidth="1"/>
    <col min="3" max="16" width="9.140625" style="8"/>
    <col min="17" max="17" width="5.42578125" style="8" customWidth="1"/>
    <col min="18" max="18" width="7.7109375" style="8" customWidth="1"/>
    <col min="19" max="16384" width="9.140625" style="8"/>
  </cols>
  <sheetData>
    <row r="1" spans="1:19">
      <c r="A1" s="23"/>
      <c r="Q1" s="21"/>
      <c r="R1" s="21" t="s">
        <v>92</v>
      </c>
      <c r="S1" s="21" t="s">
        <v>92</v>
      </c>
    </row>
    <row r="2" spans="1:19" ht="26.25">
      <c r="A2" s="23"/>
      <c r="C2" s="9" t="s">
        <v>54</v>
      </c>
      <c r="L2" s="24" t="s">
        <v>102</v>
      </c>
      <c r="Q2" s="22"/>
      <c r="R2" s="22" t="s">
        <v>92</v>
      </c>
      <c r="S2" s="22"/>
    </row>
    <row r="3" spans="1:19" ht="13.5" customHeight="1">
      <c r="A3" s="23"/>
      <c r="C3" s="25"/>
      <c r="Q3" s="21"/>
      <c r="R3" s="21" t="s">
        <v>92</v>
      </c>
      <c r="S3" s="21" t="s">
        <v>92</v>
      </c>
    </row>
    <row r="4" spans="1:19" ht="16.5" customHeight="1">
      <c r="A4" s="23"/>
      <c r="C4" s="13" t="s">
        <v>97</v>
      </c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5"/>
      <c r="P4" s="16"/>
      <c r="Q4" s="22"/>
      <c r="R4" s="22" t="s">
        <v>92</v>
      </c>
      <c r="S4" s="22"/>
    </row>
    <row r="5" spans="1:19">
      <c r="A5" s="23"/>
      <c r="C5" s="17" t="s">
        <v>98</v>
      </c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20"/>
      <c r="Q5" s="21"/>
      <c r="R5" s="21" t="s">
        <v>92</v>
      </c>
      <c r="S5" s="21" t="s">
        <v>92</v>
      </c>
    </row>
    <row r="6" spans="1:19">
      <c r="A6" s="23"/>
      <c r="C6" s="17" t="s">
        <v>99</v>
      </c>
      <c r="D6" s="18"/>
      <c r="E6" s="18"/>
      <c r="F6" s="18"/>
      <c r="G6" s="18"/>
      <c r="H6" s="19"/>
      <c r="I6" s="19"/>
      <c r="J6" s="19"/>
      <c r="K6" s="19"/>
      <c r="L6" s="19"/>
      <c r="M6" s="19"/>
      <c r="N6" s="19"/>
      <c r="O6" s="19"/>
      <c r="P6" s="20"/>
      <c r="Q6" s="22"/>
      <c r="R6" s="22" t="s">
        <v>92</v>
      </c>
      <c r="S6" s="22"/>
    </row>
    <row r="7" spans="1:19" ht="15" customHeight="1">
      <c r="A7" s="23"/>
      <c r="C7" s="56" t="s">
        <v>103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  <c r="Q7" s="21"/>
      <c r="R7" s="21" t="s">
        <v>92</v>
      </c>
      <c r="S7" s="21" t="s">
        <v>92</v>
      </c>
    </row>
    <row r="8" spans="1:19">
      <c r="A8" s="23"/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1"/>
      <c r="Q8" s="22"/>
      <c r="R8" s="22" t="s">
        <v>92</v>
      </c>
      <c r="S8" s="22"/>
    </row>
    <row r="9" spans="1:19" ht="15" customHeight="1">
      <c r="A9" s="23"/>
      <c r="C9" s="13" t="s">
        <v>101</v>
      </c>
      <c r="Q9" s="21"/>
      <c r="R9" s="21" t="s">
        <v>92</v>
      </c>
      <c r="S9" s="21" t="s">
        <v>92</v>
      </c>
    </row>
    <row r="10" spans="1:19" ht="15" customHeight="1">
      <c r="A10" s="23"/>
      <c r="C10" s="5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22"/>
      <c r="R10" s="22" t="s">
        <v>92</v>
      </c>
      <c r="S10" s="22"/>
    </row>
    <row r="11" spans="1:19" ht="15" customHeight="1">
      <c r="A11" s="23"/>
      <c r="C11" s="63" t="s">
        <v>100</v>
      </c>
      <c r="D11" s="63"/>
      <c r="E11" s="63"/>
      <c r="F11" s="63"/>
      <c r="G11" s="52" t="s">
        <v>104</v>
      </c>
      <c r="H11" s="50"/>
      <c r="I11" s="50"/>
      <c r="J11" s="50"/>
      <c r="K11" s="50"/>
      <c r="L11" s="50"/>
      <c r="M11" s="50"/>
      <c r="N11" s="50"/>
      <c r="O11" s="50"/>
      <c r="P11" s="50"/>
      <c r="Q11" s="21"/>
      <c r="R11" s="21" t="s">
        <v>92</v>
      </c>
      <c r="S11" s="21" t="s">
        <v>92</v>
      </c>
    </row>
    <row r="12" spans="1:19" ht="15" customHeight="1">
      <c r="A12" s="23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22"/>
      <c r="R12" s="22" t="s">
        <v>92</v>
      </c>
      <c r="S12" s="22"/>
    </row>
    <row r="13" spans="1:19">
      <c r="A13" s="23"/>
      <c r="B13" s="10"/>
      <c r="C13" s="53" t="s">
        <v>45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21"/>
      <c r="R13" s="21" t="s">
        <v>92</v>
      </c>
      <c r="S13" s="21" t="s">
        <v>92</v>
      </c>
    </row>
    <row r="14" spans="1:19">
      <c r="A14" s="23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22"/>
      <c r="R14" s="22" t="s">
        <v>92</v>
      </c>
      <c r="S14" s="22"/>
    </row>
    <row r="15" spans="1:19">
      <c r="A15" s="23"/>
      <c r="C15" s="50" t="s">
        <v>46</v>
      </c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1"/>
      <c r="R15" s="21" t="s">
        <v>92</v>
      </c>
      <c r="S15" s="21" t="s">
        <v>92</v>
      </c>
    </row>
    <row r="16" spans="1:19">
      <c r="A16" s="23"/>
      <c r="C16" s="50" t="s">
        <v>47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22"/>
      <c r="R16" s="22" t="s">
        <v>92</v>
      </c>
      <c r="S16" s="22"/>
    </row>
    <row r="17" spans="1:19">
      <c r="A17" s="23"/>
      <c r="C17" s="50" t="s">
        <v>107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21"/>
      <c r="R17" s="21" t="s">
        <v>92</v>
      </c>
      <c r="S17" s="21" t="s">
        <v>92</v>
      </c>
    </row>
    <row r="18" spans="1:19">
      <c r="A18" s="23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22"/>
      <c r="R18" s="22" t="s">
        <v>92</v>
      </c>
      <c r="S18" s="22"/>
    </row>
    <row r="19" spans="1:19">
      <c r="A19" s="23"/>
      <c r="C19" s="50" t="s">
        <v>48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21"/>
      <c r="R19" s="21" t="s">
        <v>92</v>
      </c>
      <c r="S19" s="21" t="s">
        <v>92</v>
      </c>
    </row>
    <row r="20" spans="1:19">
      <c r="A20" s="23"/>
      <c r="C20" s="50" t="s">
        <v>49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22"/>
      <c r="R20" s="22" t="s">
        <v>92</v>
      </c>
      <c r="S20" s="22"/>
    </row>
    <row r="21" spans="1:19">
      <c r="A21" s="23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21"/>
      <c r="R21" s="21" t="s">
        <v>92</v>
      </c>
      <c r="S21" s="21" t="s">
        <v>92</v>
      </c>
    </row>
    <row r="22" spans="1:19">
      <c r="A22" s="23"/>
      <c r="C22" s="50" t="s">
        <v>50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22"/>
      <c r="R22" s="22" t="s">
        <v>92</v>
      </c>
      <c r="S22" s="22"/>
    </row>
    <row r="23" spans="1:19">
      <c r="A23" s="23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21"/>
      <c r="R23" s="21" t="s">
        <v>92</v>
      </c>
      <c r="S23" s="21" t="s">
        <v>92</v>
      </c>
    </row>
    <row r="24" spans="1:19">
      <c r="A24" s="23"/>
      <c r="C24" s="50" t="s">
        <v>51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22"/>
      <c r="R24" s="22" t="s">
        <v>92</v>
      </c>
      <c r="S24" s="22"/>
    </row>
    <row r="25" spans="1:19">
      <c r="A25" s="23"/>
      <c r="C25" s="50" t="s">
        <v>52</v>
      </c>
      <c r="D25" s="50"/>
      <c r="E25" s="50"/>
      <c r="F25" s="50"/>
      <c r="G25" s="50"/>
      <c r="H25" s="50"/>
      <c r="I25" s="50"/>
      <c r="J25" s="50"/>
      <c r="K25" s="50" t="s">
        <v>53</v>
      </c>
      <c r="L25" s="50"/>
      <c r="M25" s="50"/>
      <c r="N25" s="50"/>
      <c r="O25" s="50"/>
      <c r="P25" s="50"/>
      <c r="Q25" s="21"/>
      <c r="R25" s="21" t="s">
        <v>92</v>
      </c>
      <c r="S25" s="21" t="s">
        <v>92</v>
      </c>
    </row>
    <row r="26" spans="1:19">
      <c r="A26" s="23"/>
      <c r="C26" s="50" t="s">
        <v>108</v>
      </c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22"/>
      <c r="R26" s="22" t="s">
        <v>92</v>
      </c>
      <c r="S26" s="22"/>
    </row>
    <row r="27" spans="1:19">
      <c r="A27" s="2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21"/>
      <c r="R27" s="21" t="s">
        <v>92</v>
      </c>
      <c r="S27" s="21" t="s">
        <v>92</v>
      </c>
    </row>
    <row r="28" spans="1:19">
      <c r="A28" s="23"/>
      <c r="B28" s="10"/>
      <c r="C28" s="53" t="s">
        <v>55</v>
      </c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22"/>
      <c r="R28" s="22" t="s">
        <v>92</v>
      </c>
      <c r="S28" s="22"/>
    </row>
    <row r="29" spans="1:19">
      <c r="A29" s="23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21"/>
      <c r="R29" s="21" t="s">
        <v>92</v>
      </c>
      <c r="S29" s="21" t="s">
        <v>92</v>
      </c>
    </row>
    <row r="30" spans="1:19">
      <c r="A30" s="23"/>
      <c r="C30" s="50" t="s">
        <v>105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22"/>
      <c r="R30" s="22" t="s">
        <v>92</v>
      </c>
      <c r="S30" s="22"/>
    </row>
    <row r="31" spans="1:19">
      <c r="A31" s="23"/>
      <c r="C31" s="50" t="s">
        <v>58</v>
      </c>
      <c r="D31" s="50"/>
      <c r="E31" s="50"/>
      <c r="F31" s="50" t="s">
        <v>59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21"/>
      <c r="R31" s="21" t="s">
        <v>92</v>
      </c>
      <c r="S31" s="21" t="s">
        <v>92</v>
      </c>
    </row>
    <row r="32" spans="1:19">
      <c r="A32" s="23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22"/>
      <c r="R32" s="22" t="s">
        <v>92</v>
      </c>
      <c r="S32" s="22"/>
    </row>
    <row r="33" spans="1:19">
      <c r="A33" s="23"/>
      <c r="C33" s="50" t="s">
        <v>56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21"/>
      <c r="R33" s="21" t="s">
        <v>92</v>
      </c>
      <c r="S33" s="21" t="s">
        <v>92</v>
      </c>
    </row>
    <row r="34" spans="1:19">
      <c r="A34" s="23"/>
      <c r="C34" s="50" t="s">
        <v>57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22"/>
      <c r="R34" s="22" t="s">
        <v>92</v>
      </c>
      <c r="S34" s="22"/>
    </row>
    <row r="35" spans="1:19">
      <c r="A35" s="23"/>
      <c r="C35" s="50"/>
      <c r="D35" s="50" t="s">
        <v>106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21"/>
      <c r="R35" s="21" t="s">
        <v>92</v>
      </c>
      <c r="S35" s="21" t="s">
        <v>92</v>
      </c>
    </row>
    <row r="36" spans="1:19">
      <c r="A36" s="23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22"/>
      <c r="R36" s="22" t="s">
        <v>92</v>
      </c>
      <c r="S36" s="22"/>
    </row>
    <row r="37" spans="1:19">
      <c r="A37" s="23"/>
      <c r="C37" s="50" t="s">
        <v>61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21"/>
      <c r="R37" s="21" t="s">
        <v>92</v>
      </c>
      <c r="S37" s="21" t="s">
        <v>92</v>
      </c>
    </row>
    <row r="38" spans="1:19">
      <c r="A38" s="23"/>
      <c r="C38" s="50"/>
      <c r="D38" s="50" t="s">
        <v>60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22"/>
      <c r="R38" s="22" t="s">
        <v>92</v>
      </c>
      <c r="S38" s="22"/>
    </row>
    <row r="39" spans="1:19">
      <c r="A39" s="2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21"/>
      <c r="R39" s="21" t="s">
        <v>92</v>
      </c>
      <c r="S39" s="21" t="s">
        <v>92</v>
      </c>
    </row>
    <row r="40" spans="1:19">
      <c r="A40" s="23"/>
      <c r="C40" s="50" t="s">
        <v>62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22"/>
      <c r="R40" s="22" t="s">
        <v>92</v>
      </c>
      <c r="S40" s="22"/>
    </row>
    <row r="41" spans="1:19">
      <c r="A41" s="23"/>
      <c r="C41" s="50" t="s">
        <v>63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21"/>
      <c r="R41" s="21" t="s">
        <v>92</v>
      </c>
      <c r="S41" s="21" t="s">
        <v>92</v>
      </c>
    </row>
    <row r="42" spans="1:19">
      <c r="A42" s="2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22"/>
      <c r="R42" s="22" t="s">
        <v>92</v>
      </c>
      <c r="S42" s="22"/>
    </row>
    <row r="43" spans="1:19">
      <c r="A43" s="23"/>
      <c r="B43" s="10"/>
      <c r="C43" s="53" t="s">
        <v>64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21"/>
      <c r="R43" s="21" t="s">
        <v>92</v>
      </c>
      <c r="S43" s="21" t="s">
        <v>92</v>
      </c>
    </row>
    <row r="44" spans="1:19">
      <c r="A44" s="2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22"/>
      <c r="R44" s="22" t="s">
        <v>92</v>
      </c>
      <c r="S44" s="22"/>
    </row>
    <row r="45" spans="1:19">
      <c r="A45" s="2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21"/>
      <c r="R45" s="21" t="s">
        <v>92</v>
      </c>
      <c r="S45" s="21" t="s">
        <v>92</v>
      </c>
    </row>
    <row r="46" spans="1:19">
      <c r="A46" s="23"/>
      <c r="C46" s="50" t="s">
        <v>65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22"/>
      <c r="R46" s="22" t="s">
        <v>92</v>
      </c>
      <c r="S46" s="22"/>
    </row>
    <row r="47" spans="1:19">
      <c r="A47" s="23"/>
      <c r="C47" s="50" t="s">
        <v>66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21"/>
      <c r="R47" s="21" t="s">
        <v>92</v>
      </c>
      <c r="S47" s="21" t="s">
        <v>92</v>
      </c>
    </row>
    <row r="48" spans="1:19">
      <c r="A48" s="23"/>
      <c r="C48" s="50" t="s">
        <v>67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22"/>
      <c r="R48" s="22" t="s">
        <v>92</v>
      </c>
      <c r="S48" s="22"/>
    </row>
    <row r="49" spans="1:19">
      <c r="A49" s="23"/>
      <c r="C49" s="50" t="s">
        <v>68</v>
      </c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21"/>
      <c r="R49" s="21" t="s">
        <v>92</v>
      </c>
      <c r="S49" s="21" t="s">
        <v>92</v>
      </c>
    </row>
    <row r="50" spans="1:19">
      <c r="A50" s="2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22"/>
      <c r="R50" s="22" t="s">
        <v>92</v>
      </c>
      <c r="S50" s="22"/>
    </row>
    <row r="51" spans="1:19">
      <c r="A51" s="23"/>
      <c r="B51" s="10"/>
      <c r="C51" s="53" t="s">
        <v>69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21"/>
      <c r="R51" s="21" t="s">
        <v>92</v>
      </c>
      <c r="S51" s="21" t="s">
        <v>92</v>
      </c>
    </row>
    <row r="52" spans="1:19">
      <c r="A52" s="23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22"/>
      <c r="R52" s="22" t="s">
        <v>92</v>
      </c>
      <c r="S52" s="22"/>
    </row>
    <row r="53" spans="1:19">
      <c r="A53" s="23"/>
      <c r="C53" s="50" t="s">
        <v>70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21"/>
      <c r="R53" s="21" t="s">
        <v>92</v>
      </c>
      <c r="S53" s="21" t="s">
        <v>92</v>
      </c>
    </row>
    <row r="54" spans="1:19">
      <c r="A54" s="23"/>
      <c r="C54" s="50" t="s">
        <v>71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22"/>
      <c r="R54" s="22" t="s">
        <v>92</v>
      </c>
      <c r="S54" s="22"/>
    </row>
    <row r="55" spans="1:19">
      <c r="A55" s="23"/>
      <c r="C55" s="50" t="s">
        <v>72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21"/>
      <c r="R55" s="21" t="s">
        <v>92</v>
      </c>
      <c r="S55" s="21" t="s">
        <v>92</v>
      </c>
    </row>
    <row r="56" spans="1:19">
      <c r="A56" s="23"/>
      <c r="C56" s="50" t="s">
        <v>73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22"/>
      <c r="R56" s="22" t="s">
        <v>92</v>
      </c>
      <c r="S56" s="22"/>
    </row>
    <row r="57" spans="1:19">
      <c r="A57" s="2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21"/>
      <c r="R57" s="21" t="s">
        <v>92</v>
      </c>
      <c r="S57" s="21" t="s">
        <v>92</v>
      </c>
    </row>
    <row r="58" spans="1:19">
      <c r="A58" s="23"/>
      <c r="C58" s="50" t="s">
        <v>83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22"/>
      <c r="R58" s="22" t="s">
        <v>92</v>
      </c>
      <c r="S58" s="22"/>
    </row>
    <row r="59" spans="1:19">
      <c r="A59" s="2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21"/>
      <c r="R59" s="21" t="s">
        <v>92</v>
      </c>
      <c r="S59" s="21" t="s">
        <v>92</v>
      </c>
    </row>
    <row r="60" spans="1:19">
      <c r="A60" s="23"/>
      <c r="C60" s="50" t="s">
        <v>74</v>
      </c>
      <c r="D60" s="50" t="s">
        <v>75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22"/>
      <c r="R60" s="22" t="s">
        <v>92</v>
      </c>
      <c r="S60" s="22"/>
    </row>
    <row r="61" spans="1:19">
      <c r="A61" s="23"/>
      <c r="C61" s="50"/>
      <c r="D61" s="50" t="s">
        <v>76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21"/>
      <c r="R61" s="21" t="s">
        <v>92</v>
      </c>
      <c r="S61" s="21" t="s">
        <v>92</v>
      </c>
    </row>
    <row r="62" spans="1:19">
      <c r="A62" s="23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22"/>
      <c r="R62" s="22" t="s">
        <v>92</v>
      </c>
      <c r="S62" s="22"/>
    </row>
    <row r="63" spans="1:19">
      <c r="A63" s="23"/>
      <c r="C63" s="50" t="s">
        <v>77</v>
      </c>
      <c r="D63" s="50" t="s">
        <v>78</v>
      </c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21"/>
      <c r="R63" s="21" t="s">
        <v>92</v>
      </c>
      <c r="S63" s="21" t="s">
        <v>92</v>
      </c>
    </row>
    <row r="64" spans="1:19">
      <c r="A64" s="23"/>
      <c r="C64" s="50"/>
      <c r="D64" s="50" t="s">
        <v>79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22"/>
      <c r="R64" s="22" t="s">
        <v>92</v>
      </c>
      <c r="S64" s="22"/>
    </row>
    <row r="65" spans="1:19">
      <c r="A65" s="23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21"/>
      <c r="R65" s="21" t="s">
        <v>92</v>
      </c>
      <c r="S65" s="21" t="s">
        <v>92</v>
      </c>
    </row>
    <row r="66" spans="1:19">
      <c r="A66" s="23"/>
      <c r="C66" s="50" t="s">
        <v>80</v>
      </c>
      <c r="D66" s="50" t="s">
        <v>81</v>
      </c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22"/>
      <c r="R66" s="22" t="s">
        <v>92</v>
      </c>
      <c r="S66" s="22"/>
    </row>
    <row r="67" spans="1:19">
      <c r="A67" s="23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21"/>
      <c r="R67" s="21" t="s">
        <v>92</v>
      </c>
      <c r="S67" s="21" t="s">
        <v>92</v>
      </c>
    </row>
    <row r="68" spans="1:19">
      <c r="A68" s="23"/>
      <c r="C68" s="50" t="s">
        <v>82</v>
      </c>
      <c r="D68" s="50" t="s">
        <v>84</v>
      </c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22"/>
      <c r="R68" s="22" t="s">
        <v>92</v>
      </c>
      <c r="S68" s="22"/>
    </row>
    <row r="69" spans="1:19">
      <c r="A69" s="23"/>
      <c r="C69" s="50"/>
      <c r="D69" s="50" t="s">
        <v>85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21"/>
      <c r="R69" s="21" t="s">
        <v>92</v>
      </c>
      <c r="S69" s="21" t="s">
        <v>92</v>
      </c>
    </row>
    <row r="70" spans="1:19" ht="15" customHeight="1">
      <c r="A70" s="23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4"/>
      <c r="P70" s="54"/>
      <c r="Q70" s="22"/>
      <c r="R70" s="22" t="s">
        <v>92</v>
      </c>
      <c r="S70" s="22"/>
    </row>
    <row r="71" spans="1:19">
      <c r="A71" s="23"/>
      <c r="B71" s="10"/>
      <c r="C71" s="53" t="s">
        <v>86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4"/>
      <c r="P71" s="54"/>
      <c r="Q71" s="21"/>
      <c r="R71" s="21" t="s">
        <v>92</v>
      </c>
      <c r="S71" s="21" t="s">
        <v>92</v>
      </c>
    </row>
    <row r="72" spans="1:19">
      <c r="A72" s="23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22"/>
      <c r="R72" s="22" t="s">
        <v>92</v>
      </c>
      <c r="S72" s="22"/>
    </row>
    <row r="73" spans="1:19">
      <c r="A73" s="23"/>
      <c r="C73" s="50"/>
      <c r="D73" s="50" t="s">
        <v>88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21"/>
      <c r="R73" s="21" t="s">
        <v>92</v>
      </c>
      <c r="S73" s="21" t="s">
        <v>92</v>
      </c>
    </row>
    <row r="74" spans="1:19">
      <c r="A74" s="23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22"/>
      <c r="R74" s="22" t="s">
        <v>92</v>
      </c>
      <c r="S74" s="22"/>
    </row>
    <row r="75" spans="1:19" ht="15" customHeight="1">
      <c r="A75" s="23"/>
      <c r="C75" s="50"/>
      <c r="D75" s="62" t="s">
        <v>87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21"/>
      <c r="R75" s="21" t="s">
        <v>92</v>
      </c>
      <c r="S75" s="21" t="s">
        <v>92</v>
      </c>
    </row>
    <row r="76" spans="1:19">
      <c r="A76" s="23"/>
      <c r="C76" s="50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22"/>
      <c r="R76" s="22" t="s">
        <v>92</v>
      </c>
      <c r="S76" s="22"/>
    </row>
    <row r="77" spans="1:19">
      <c r="A77" s="23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21"/>
      <c r="R77" s="21" t="s">
        <v>92</v>
      </c>
      <c r="S77" s="21" t="s">
        <v>92</v>
      </c>
    </row>
    <row r="78" spans="1:19">
      <c r="A78" s="23"/>
      <c r="C78" s="50"/>
      <c r="D78" s="50" t="s">
        <v>89</v>
      </c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22"/>
      <c r="R78" s="22" t="s">
        <v>92</v>
      </c>
      <c r="S78" s="22"/>
    </row>
    <row r="79" spans="1:19">
      <c r="A79" s="23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21"/>
      <c r="R79" s="21" t="s">
        <v>92</v>
      </c>
      <c r="S79" s="21" t="s">
        <v>92</v>
      </c>
    </row>
    <row r="80" spans="1:19">
      <c r="A80" s="23"/>
      <c r="C80" s="50"/>
      <c r="D80" s="55" t="s">
        <v>90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22"/>
      <c r="R80" s="22" t="s">
        <v>92</v>
      </c>
      <c r="S80" s="22"/>
    </row>
    <row r="81" spans="1:24">
      <c r="A81" s="23"/>
      <c r="C81" s="50"/>
      <c r="D81" s="55" t="s">
        <v>91</v>
      </c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21"/>
      <c r="R81" s="21" t="s">
        <v>92</v>
      </c>
      <c r="S81" s="21" t="s">
        <v>92</v>
      </c>
    </row>
    <row r="82" spans="1:24">
      <c r="A82" s="23"/>
      <c r="C82" s="50"/>
      <c r="D82" s="55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22"/>
      <c r="R82" s="22" t="s">
        <v>92</v>
      </c>
      <c r="S82" s="22"/>
    </row>
    <row r="83" spans="1:24">
      <c r="A83" s="23"/>
      <c r="B83" s="10"/>
      <c r="C83" s="53" t="s">
        <v>93</v>
      </c>
      <c r="D83" s="55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21"/>
      <c r="R83" s="21" t="s">
        <v>92</v>
      </c>
      <c r="S83" s="21" t="s">
        <v>92</v>
      </c>
    </row>
    <row r="84" spans="1:24">
      <c r="A84" s="23"/>
      <c r="C84" s="53"/>
      <c r="D84" s="55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22"/>
      <c r="R84" s="22" t="s">
        <v>92</v>
      </c>
      <c r="S84" s="22"/>
      <c r="U84" s="11"/>
      <c r="V84" s="11"/>
      <c r="W84" s="11"/>
      <c r="X84" s="11"/>
    </row>
    <row r="85" spans="1:24">
      <c r="A85" s="23"/>
      <c r="C85" s="53"/>
      <c r="D85" s="55" t="s">
        <v>94</v>
      </c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21"/>
      <c r="R85" s="21" t="s">
        <v>92</v>
      </c>
      <c r="S85" s="21" t="s">
        <v>92</v>
      </c>
    </row>
    <row r="86" spans="1:24">
      <c r="A86" s="23"/>
      <c r="C86" s="50"/>
      <c r="D86" s="55" t="s">
        <v>95</v>
      </c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22"/>
      <c r="R86" s="22" t="s">
        <v>92</v>
      </c>
      <c r="S86" s="22"/>
    </row>
    <row r="87" spans="1:24">
      <c r="A87" s="23"/>
      <c r="C87" s="50"/>
      <c r="D87" s="55" t="s">
        <v>96</v>
      </c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21"/>
      <c r="R87" s="21" t="s">
        <v>92</v>
      </c>
      <c r="S87" s="21" t="s">
        <v>92</v>
      </c>
    </row>
    <row r="88" spans="1:24">
      <c r="A88" s="23"/>
      <c r="D88" s="12"/>
      <c r="Q88" s="11"/>
      <c r="R88" s="11" t="s">
        <v>92</v>
      </c>
    </row>
    <row r="89" spans="1:24">
      <c r="A89" s="23"/>
      <c r="D89" s="8" t="s">
        <v>92</v>
      </c>
      <c r="E89" s="8" t="s">
        <v>92</v>
      </c>
      <c r="F89" s="8" t="s">
        <v>92</v>
      </c>
      <c r="G89" s="8" t="s">
        <v>92</v>
      </c>
      <c r="H89" s="8" t="s">
        <v>92</v>
      </c>
      <c r="I89" s="8" t="s">
        <v>92</v>
      </c>
      <c r="J89" s="8" t="s">
        <v>92</v>
      </c>
      <c r="K89" s="8" t="s">
        <v>92</v>
      </c>
      <c r="L89" s="8" t="s">
        <v>92</v>
      </c>
      <c r="M89" s="8" t="s">
        <v>92</v>
      </c>
      <c r="N89" s="8" t="s">
        <v>92</v>
      </c>
      <c r="O89" s="8" t="s">
        <v>92</v>
      </c>
      <c r="P89" s="8" t="s">
        <v>92</v>
      </c>
      <c r="Q89" s="21" t="s">
        <v>92</v>
      </c>
      <c r="R89" s="21" t="s">
        <v>92</v>
      </c>
      <c r="S89" s="21" t="s">
        <v>92</v>
      </c>
    </row>
    <row r="90" spans="1:24">
      <c r="A90" s="23"/>
      <c r="C90" s="11"/>
      <c r="D90" s="11" t="s">
        <v>92</v>
      </c>
      <c r="E90" s="11" t="s">
        <v>92</v>
      </c>
      <c r="F90" s="11" t="s">
        <v>92</v>
      </c>
      <c r="G90" s="11" t="s">
        <v>92</v>
      </c>
      <c r="H90" s="11" t="s">
        <v>92</v>
      </c>
      <c r="I90" s="11" t="s">
        <v>92</v>
      </c>
      <c r="J90" s="11" t="s">
        <v>92</v>
      </c>
      <c r="K90" s="11" t="s">
        <v>92</v>
      </c>
      <c r="L90" s="11" t="s">
        <v>92</v>
      </c>
      <c r="M90" s="11" t="s">
        <v>92</v>
      </c>
      <c r="N90" s="11" t="s">
        <v>92</v>
      </c>
      <c r="O90" s="11" t="s">
        <v>92</v>
      </c>
      <c r="P90" s="11" t="s">
        <v>92</v>
      </c>
      <c r="Q90" s="22" t="s">
        <v>92</v>
      </c>
      <c r="R90" s="22" t="s">
        <v>92</v>
      </c>
      <c r="S90" s="22"/>
      <c r="T90" s="11"/>
    </row>
    <row r="91" spans="1:24">
      <c r="A91" s="23"/>
      <c r="D91" s="8" t="s">
        <v>92</v>
      </c>
      <c r="E91" s="8" t="s">
        <v>92</v>
      </c>
      <c r="F91" s="8" t="s">
        <v>92</v>
      </c>
      <c r="G91" s="8" t="s">
        <v>92</v>
      </c>
      <c r="H91" s="8" t="s">
        <v>92</v>
      </c>
      <c r="I91" s="8" t="s">
        <v>92</v>
      </c>
      <c r="J91" s="8" t="s">
        <v>92</v>
      </c>
      <c r="K91" s="8" t="s">
        <v>92</v>
      </c>
      <c r="L91" s="8" t="s">
        <v>92</v>
      </c>
      <c r="M91" s="8" t="s">
        <v>92</v>
      </c>
      <c r="N91" s="8" t="s">
        <v>92</v>
      </c>
      <c r="O91" s="8" t="s">
        <v>92</v>
      </c>
      <c r="P91" s="8" t="s">
        <v>92</v>
      </c>
      <c r="Q91" s="21" t="s">
        <v>92</v>
      </c>
      <c r="R91" s="21" t="s">
        <v>92</v>
      </c>
      <c r="S91" s="21" t="s">
        <v>92</v>
      </c>
    </row>
    <row r="92" spans="1:24">
      <c r="A92" s="23"/>
    </row>
    <row r="93" spans="1:24">
      <c r="A93" s="23"/>
    </row>
    <row r="94" spans="1:24">
      <c r="A94" s="23"/>
    </row>
  </sheetData>
  <sheetProtection password="82AC" sheet="1" objects="1" scenarios="1" selectLockedCells="1"/>
  <mergeCells count="3">
    <mergeCell ref="C7:P8"/>
    <mergeCell ref="D75:P76"/>
    <mergeCell ref="C11:F11"/>
  </mergeCells>
  <hyperlinks>
    <hyperlink ref="C1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7"/>
  <sheetViews>
    <sheetView workbookViewId="0">
      <selection activeCell="C9" sqref="C9"/>
    </sheetView>
  </sheetViews>
  <sheetFormatPr defaultRowHeight="15"/>
  <cols>
    <col min="1" max="2" width="5" style="1" customWidth="1"/>
    <col min="3" max="3" width="6.7109375" style="1" customWidth="1"/>
    <col min="4" max="20" width="5" style="1" customWidth="1"/>
    <col min="21" max="31" width="5" style="1" hidden="1" customWidth="1"/>
    <col min="32" max="32" width="14.7109375" style="1" hidden="1" customWidth="1"/>
    <col min="33" max="33" width="15.140625" style="1" hidden="1" customWidth="1"/>
    <col min="34" max="35" width="5" style="1" hidden="1" customWidth="1"/>
    <col min="36" max="43" width="5" style="1" customWidth="1"/>
    <col min="44" max="16384" width="9.140625" style="1"/>
  </cols>
  <sheetData>
    <row r="1" spans="1:3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4"/>
      <c r="V1" s="4"/>
      <c r="W1" s="4"/>
      <c r="X1" s="4"/>
      <c r="Y1" s="4"/>
      <c r="Z1" s="4"/>
      <c r="AA1" s="5" t="s">
        <v>31</v>
      </c>
      <c r="AB1" s="4"/>
      <c r="AC1" s="4"/>
      <c r="AD1" s="4"/>
      <c r="AE1" s="4"/>
      <c r="AF1" s="4"/>
      <c r="AG1" s="4"/>
      <c r="AH1" s="4"/>
      <c r="AI1" s="4"/>
    </row>
    <row r="2" spans="1:35" ht="15.75">
      <c r="A2" s="26"/>
      <c r="B2" s="27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4"/>
      <c r="V2" s="5" t="s">
        <v>32</v>
      </c>
      <c r="W2" s="4"/>
      <c r="X2" s="4"/>
      <c r="Y2" s="4"/>
      <c r="Z2" s="4"/>
      <c r="AA2" s="4"/>
      <c r="AB2" s="4"/>
      <c r="AC2" s="4"/>
      <c r="AD2" s="4"/>
      <c r="AE2" s="4"/>
      <c r="AF2" s="4" t="s">
        <v>18</v>
      </c>
      <c r="AG2" s="4">
        <f>IF(AB14=0,0.000000001,AB14)</f>
        <v>1.0000000000000001E-9</v>
      </c>
      <c r="AH2" s="4"/>
      <c r="AI2" s="4"/>
    </row>
    <row r="3" spans="1:35" ht="15.75" thickBot="1">
      <c r="A3" s="26"/>
      <c r="B3" s="28" t="s">
        <v>41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 t="s">
        <v>19</v>
      </c>
      <c r="AG3" s="4">
        <f>AB15</f>
        <v>0</v>
      </c>
      <c r="AH3" s="4"/>
      <c r="AI3" s="4"/>
    </row>
    <row r="4" spans="1:35" ht="17.25" thickTop="1" thickBot="1">
      <c r="A4" s="26"/>
      <c r="B4" s="29" t="s">
        <v>42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4"/>
      <c r="V4" s="4">
        <f>E14+E15</f>
        <v>0</v>
      </c>
      <c r="W4" s="4">
        <f>E16</f>
        <v>0</v>
      </c>
      <c r="X4" s="4"/>
      <c r="Y4" s="4"/>
      <c r="Z4" s="4"/>
      <c r="AA4" s="4"/>
      <c r="AB4" s="4"/>
      <c r="AC4" s="4"/>
      <c r="AD4" s="4"/>
      <c r="AE4" s="4"/>
      <c r="AF4" s="4" t="s">
        <v>20</v>
      </c>
      <c r="AG4" s="4">
        <f>ABS(SQRT((AG2*AG2)+(AG3*AG3)))</f>
        <v>1.0000000000000001E-9</v>
      </c>
      <c r="AH4" s="4"/>
      <c r="AI4" s="7">
        <f>IF(E5="",12,E5)</f>
        <v>12</v>
      </c>
    </row>
    <row r="5" spans="1:35" ht="17.25" thickTop="1" thickBot="1">
      <c r="A5" s="26"/>
      <c r="B5" s="43" t="s">
        <v>10</v>
      </c>
      <c r="C5" s="44"/>
      <c r="D5" s="44"/>
      <c r="E5" s="48">
        <v>12</v>
      </c>
      <c r="F5" s="45" t="s">
        <v>11</v>
      </c>
      <c r="G5" s="46" t="s">
        <v>44</v>
      </c>
      <c r="H5" s="44"/>
      <c r="I5" s="47"/>
      <c r="J5" s="26"/>
      <c r="K5" s="26"/>
      <c r="L5" s="69" t="s">
        <v>43</v>
      </c>
      <c r="M5" s="70"/>
      <c r="N5" s="37"/>
      <c r="O5" s="71"/>
      <c r="P5" s="71"/>
      <c r="Q5" s="38"/>
      <c r="R5" s="39"/>
      <c r="S5" s="40"/>
      <c r="T5" s="26"/>
      <c r="U5" s="4"/>
      <c r="V5" s="4">
        <f>E14</f>
        <v>0</v>
      </c>
      <c r="W5" s="4">
        <f>IF(E16&lt;=90,E16+90,E16-90)</f>
        <v>90</v>
      </c>
      <c r="X5" s="4"/>
      <c r="Y5" s="4"/>
      <c r="Z5" s="4"/>
      <c r="AA5" s="4"/>
      <c r="AB5" s="4"/>
      <c r="AC5" s="4"/>
      <c r="AD5" s="4"/>
      <c r="AE5" s="4"/>
      <c r="AF5" s="4" t="s">
        <v>21</v>
      </c>
      <c r="AG5" s="4" t="b">
        <f>AND(AG2&gt;=0,AG3&gt;=0)</f>
        <v>1</v>
      </c>
      <c r="AH5" s="4"/>
      <c r="AI5" s="4"/>
    </row>
    <row r="6" spans="1:35" ht="9" customHeight="1" thickTop="1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4"/>
      <c r="V6" s="4" t="s">
        <v>33</v>
      </c>
      <c r="W6" s="4"/>
      <c r="X6" s="4"/>
      <c r="Y6" s="4"/>
      <c r="Z6" s="4"/>
      <c r="AA6" s="4"/>
      <c r="AB6" s="4"/>
      <c r="AC6" s="4"/>
      <c r="AD6" s="4"/>
      <c r="AE6" s="4"/>
      <c r="AF6" s="4" t="s">
        <v>22</v>
      </c>
      <c r="AG6" s="4">
        <f>AND(AG2&lt;0,AG3&gt;=0)*2</f>
        <v>0</v>
      </c>
      <c r="AH6" s="4"/>
      <c r="AI6" s="4"/>
    </row>
    <row r="7" spans="1:35" ht="16.5" thickTop="1" thickBot="1">
      <c r="A7" s="26"/>
      <c r="B7" s="43" t="s">
        <v>0</v>
      </c>
      <c r="C7" s="44"/>
      <c r="D7" s="44"/>
      <c r="E7" s="44"/>
      <c r="F7" s="44"/>
      <c r="G7" s="44"/>
      <c r="H7" s="44"/>
      <c r="I7" s="47"/>
      <c r="J7" s="26"/>
      <c r="K7" s="26"/>
      <c r="L7" s="43" t="s">
        <v>36</v>
      </c>
      <c r="M7" s="44"/>
      <c r="N7" s="44"/>
      <c r="O7" s="44"/>
      <c r="P7" s="44"/>
      <c r="Q7" s="44"/>
      <c r="R7" s="44"/>
      <c r="S7" s="47"/>
      <c r="T7" s="26"/>
      <c r="U7" s="4"/>
      <c r="V7" s="4">
        <f>(1000*V4)/(1000-V4*vertex)</f>
        <v>0</v>
      </c>
      <c r="W7" s="4">
        <f>W4</f>
        <v>0</v>
      </c>
      <c r="X7" s="4"/>
      <c r="Y7" s="4"/>
      <c r="Z7" s="4"/>
      <c r="AA7" s="4" t="s">
        <v>13</v>
      </c>
      <c r="AB7" s="4"/>
      <c r="AC7" s="4"/>
      <c r="AD7" s="4"/>
      <c r="AE7" s="4"/>
      <c r="AF7" s="4" t="s">
        <v>23</v>
      </c>
      <c r="AG7" s="4">
        <f>AND(AG2&lt;0,AG3&lt;0)*3</f>
        <v>0</v>
      </c>
      <c r="AH7" s="4"/>
      <c r="AI7" s="4"/>
    </row>
    <row r="8" spans="1:35" ht="16.5" thickTop="1" thickBo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30">
        <f>ABS(C9-C10)</f>
        <v>0</v>
      </c>
      <c r="M8" s="31" t="s">
        <v>38</v>
      </c>
      <c r="N8" s="26">
        <f>IF(C9&gt;=C10,E9,E10)</f>
        <v>0</v>
      </c>
      <c r="O8" s="26" t="s">
        <v>4</v>
      </c>
      <c r="P8" s="26"/>
      <c r="Q8" s="26"/>
      <c r="R8" s="26"/>
      <c r="S8" s="26"/>
      <c r="T8" s="26"/>
      <c r="U8" s="4"/>
      <c r="V8" s="4">
        <f>(1000*V5)/(1000-V5*vertex)</f>
        <v>0</v>
      </c>
      <c r="W8" s="4">
        <f>W5</f>
        <v>90</v>
      </c>
      <c r="X8" s="4"/>
      <c r="Y8" s="4"/>
      <c r="Z8" s="4"/>
      <c r="AA8" s="4" t="s">
        <v>14</v>
      </c>
      <c r="AB8" s="4">
        <f>L10*COS(2*RADIANS(N10))</f>
        <v>0</v>
      </c>
      <c r="AC8" s="4"/>
      <c r="AD8" s="4"/>
      <c r="AE8" s="4"/>
      <c r="AF8" s="4" t="s">
        <v>24</v>
      </c>
      <c r="AG8" s="4">
        <f>AND(AG2&gt;=0,AG3&lt;0)*4</f>
        <v>0</v>
      </c>
      <c r="AH8" s="4"/>
      <c r="AI8" s="4"/>
    </row>
    <row r="9" spans="1:35" ht="16.5" thickTop="1" thickBot="1">
      <c r="A9" s="26"/>
      <c r="B9" s="32" t="s">
        <v>1</v>
      </c>
      <c r="C9" s="49"/>
      <c r="D9" s="33" t="s">
        <v>3</v>
      </c>
      <c r="E9" s="72"/>
      <c r="F9" s="73"/>
      <c r="G9" s="32" t="s">
        <v>4</v>
      </c>
      <c r="H9" s="32"/>
      <c r="I9" s="26"/>
      <c r="J9" s="26"/>
      <c r="K9" s="26"/>
      <c r="L9" s="43" t="s">
        <v>37</v>
      </c>
      <c r="M9" s="44"/>
      <c r="N9" s="44"/>
      <c r="O9" s="44"/>
      <c r="P9" s="44"/>
      <c r="Q9" s="44"/>
      <c r="R9" s="44"/>
      <c r="S9" s="47"/>
      <c r="T9" s="26"/>
      <c r="U9" s="4"/>
      <c r="V9" s="4" t="s">
        <v>34</v>
      </c>
      <c r="W9" s="4"/>
      <c r="X9" s="4"/>
      <c r="Y9" s="4"/>
      <c r="Z9" s="4"/>
      <c r="AA9" s="4" t="s">
        <v>15</v>
      </c>
      <c r="AB9" s="4">
        <f>L10*SIN(2*RADIANS(N10))</f>
        <v>0</v>
      </c>
      <c r="AC9" s="4"/>
      <c r="AD9" s="4"/>
      <c r="AE9" s="4"/>
      <c r="AF9" s="4" t="s">
        <v>25</v>
      </c>
      <c r="AG9" s="4">
        <f>AG5+AG6+AG7+AG8</f>
        <v>1</v>
      </c>
      <c r="AH9" s="4"/>
      <c r="AI9" s="4"/>
    </row>
    <row r="10" spans="1:35" ht="15.75" thickTop="1">
      <c r="A10" s="26"/>
      <c r="B10" s="32" t="s">
        <v>2</v>
      </c>
      <c r="C10" s="49"/>
      <c r="D10" s="33" t="s">
        <v>3</v>
      </c>
      <c r="E10" s="74" t="str">
        <f>IF(E9="","",IF(E9&gt;90,E9-90,E9+90))</f>
        <v/>
      </c>
      <c r="F10" s="74"/>
      <c r="G10" s="32" t="s">
        <v>4</v>
      </c>
      <c r="H10" s="32"/>
      <c r="I10" s="26"/>
      <c r="J10" s="26"/>
      <c r="K10" s="26"/>
      <c r="L10" s="30">
        <f>V10</f>
        <v>0</v>
      </c>
      <c r="M10" s="26" t="s">
        <v>38</v>
      </c>
      <c r="N10" s="31">
        <f>W10</f>
        <v>90</v>
      </c>
      <c r="O10" s="26" t="s">
        <v>4</v>
      </c>
      <c r="P10" s="26"/>
      <c r="Q10" s="26"/>
      <c r="R10" s="26"/>
      <c r="S10" s="26"/>
      <c r="T10" s="26"/>
      <c r="U10" s="4"/>
      <c r="V10" s="4">
        <f>ABS(V7-V8)</f>
        <v>0</v>
      </c>
      <c r="W10" s="4">
        <f>IF(V7&gt;V8,W7,W8)</f>
        <v>90</v>
      </c>
      <c r="X10" s="4"/>
      <c r="Y10" s="4"/>
      <c r="Z10" s="4"/>
      <c r="AA10" s="4" t="s">
        <v>16</v>
      </c>
      <c r="AB10" s="4"/>
      <c r="AC10" s="4"/>
      <c r="AD10" s="4"/>
      <c r="AE10" s="4"/>
      <c r="AF10" s="4" t="s">
        <v>26</v>
      </c>
      <c r="AG10" s="4">
        <f>DEGREES(ATAN(AG3/AG2))</f>
        <v>0</v>
      </c>
      <c r="AH10" s="4"/>
      <c r="AI10" s="4"/>
    </row>
    <row r="11" spans="1:35" ht="15.75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4"/>
      <c r="V11" s="5" t="s">
        <v>35</v>
      </c>
      <c r="W11" s="4"/>
      <c r="X11" s="4"/>
      <c r="Y11" s="4"/>
      <c r="Z11" s="4"/>
      <c r="AA11" s="4" t="s">
        <v>14</v>
      </c>
      <c r="AB11" s="4">
        <f>L8*COS(2*RADIANS(N8))</f>
        <v>0</v>
      </c>
      <c r="AC11" s="4"/>
      <c r="AD11" s="4"/>
      <c r="AE11" s="4"/>
      <c r="AF11" s="4"/>
      <c r="AG11" s="4"/>
      <c r="AH11" s="4"/>
      <c r="AI11" s="4"/>
    </row>
    <row r="12" spans="1:35" ht="16.5" thickTop="1" thickBot="1">
      <c r="A12" s="26"/>
      <c r="B12" s="43" t="s">
        <v>5</v>
      </c>
      <c r="C12" s="44"/>
      <c r="D12" s="44"/>
      <c r="E12" s="44"/>
      <c r="F12" s="44"/>
      <c r="G12" s="44"/>
      <c r="H12" s="44"/>
      <c r="I12" s="47"/>
      <c r="J12" s="26"/>
      <c r="K12" s="26"/>
      <c r="L12" s="43" t="s">
        <v>12</v>
      </c>
      <c r="M12" s="44"/>
      <c r="N12" s="44"/>
      <c r="O12" s="44"/>
      <c r="P12" s="44"/>
      <c r="Q12" s="44"/>
      <c r="R12" s="44"/>
      <c r="S12" s="47"/>
      <c r="T12" s="26"/>
      <c r="U12" s="4"/>
      <c r="V12" s="4">
        <f>L8</f>
        <v>0</v>
      </c>
      <c r="W12" s="4" t="s">
        <v>9</v>
      </c>
      <c r="X12" s="4"/>
      <c r="Y12" s="4"/>
      <c r="Z12" s="4"/>
      <c r="AA12" s="4" t="s">
        <v>15</v>
      </c>
      <c r="AB12" s="4">
        <f>L8*SIN(2*RADIANS(N8))</f>
        <v>0</v>
      </c>
      <c r="AC12" s="4"/>
      <c r="AD12" s="4"/>
      <c r="AE12" s="4"/>
      <c r="AF12" s="4" t="s">
        <v>27</v>
      </c>
      <c r="AG12" s="4">
        <f>IF(AG10&lt;0,AG10+360,AG10)</f>
        <v>0</v>
      </c>
      <c r="AH12" s="4"/>
      <c r="AI12" s="4"/>
    </row>
    <row r="13" spans="1:35" ht="15.75" thickTop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34" t="s">
        <v>39</v>
      </c>
      <c r="M13" s="26"/>
      <c r="N13" s="31"/>
      <c r="O13" s="26"/>
      <c r="P13" s="26"/>
      <c r="Q13" s="26"/>
      <c r="R13" s="26"/>
      <c r="S13" s="26"/>
      <c r="T13" s="26"/>
      <c r="U13" s="4"/>
      <c r="V13" s="4">
        <f>N8</f>
        <v>0</v>
      </c>
      <c r="W13" s="4" t="s">
        <v>40</v>
      </c>
      <c r="X13" s="4"/>
      <c r="Y13" s="4"/>
      <c r="Z13" s="4"/>
      <c r="AA13" s="6" t="s">
        <v>17</v>
      </c>
      <c r="AB13" s="4"/>
      <c r="AC13" s="4"/>
      <c r="AD13" s="4"/>
      <c r="AE13" s="4"/>
      <c r="AF13" s="4" t="s">
        <v>28</v>
      </c>
      <c r="AG13" s="4">
        <f>INT(AG12/90)+1</f>
        <v>1</v>
      </c>
      <c r="AH13" s="4"/>
      <c r="AI13" s="4"/>
    </row>
    <row r="14" spans="1:35">
      <c r="A14" s="26"/>
      <c r="B14" s="32" t="s">
        <v>6</v>
      </c>
      <c r="C14" s="32"/>
      <c r="D14" s="26"/>
      <c r="E14" s="64"/>
      <c r="F14" s="65"/>
      <c r="G14" s="32" t="s">
        <v>9</v>
      </c>
      <c r="H14" s="26"/>
      <c r="I14" s="26"/>
      <c r="J14" s="26"/>
      <c r="K14" s="26"/>
      <c r="L14" s="34"/>
      <c r="M14" s="26"/>
      <c r="N14" s="26"/>
      <c r="O14" s="26"/>
      <c r="P14" s="26"/>
      <c r="Q14" s="26"/>
      <c r="R14" s="26"/>
      <c r="S14" s="26"/>
      <c r="T14" s="26"/>
      <c r="U14" s="4"/>
      <c r="V14" s="4"/>
      <c r="W14" s="4"/>
      <c r="X14" s="4"/>
      <c r="Y14" s="4"/>
      <c r="Z14" s="4"/>
      <c r="AA14" s="4" t="s">
        <v>14</v>
      </c>
      <c r="AB14" s="4">
        <f>AB8-AB11</f>
        <v>0</v>
      </c>
      <c r="AC14" s="4"/>
      <c r="AD14" s="4"/>
      <c r="AE14" s="4"/>
      <c r="AF14" s="4" t="s">
        <v>29</v>
      </c>
      <c r="AG14" s="4" t="b">
        <f>AND(AG13=AG9)</f>
        <v>1</v>
      </c>
      <c r="AH14" s="4"/>
      <c r="AI14" s="4"/>
    </row>
    <row r="15" spans="1:35" ht="15.75">
      <c r="A15" s="26"/>
      <c r="B15" s="32" t="s">
        <v>7</v>
      </c>
      <c r="C15" s="32"/>
      <c r="D15" s="35"/>
      <c r="E15" s="64"/>
      <c r="F15" s="65"/>
      <c r="G15" s="32" t="s">
        <v>9</v>
      </c>
      <c r="H15" s="26"/>
      <c r="I15" s="26"/>
      <c r="J15" s="26"/>
      <c r="K15" s="26"/>
      <c r="L15" s="41"/>
      <c r="M15" s="42">
        <f>AG4</f>
        <v>1.0000000000000001E-9</v>
      </c>
      <c r="N15" s="37" t="s">
        <v>38</v>
      </c>
      <c r="O15" s="66">
        <f>AG16</f>
        <v>0</v>
      </c>
      <c r="P15" s="66"/>
      <c r="Q15" s="38" t="s">
        <v>4</v>
      </c>
      <c r="R15" s="39"/>
      <c r="S15" s="40"/>
      <c r="T15" s="26"/>
      <c r="U15" s="4"/>
      <c r="V15" s="4"/>
      <c r="W15" s="4"/>
      <c r="X15" s="4"/>
      <c r="Y15" s="4"/>
      <c r="Z15" s="4"/>
      <c r="AA15" s="4" t="s">
        <v>15</v>
      </c>
      <c r="AB15" s="4">
        <f>AB9-AB12</f>
        <v>0</v>
      </c>
      <c r="AC15" s="4"/>
      <c r="AD15" s="4"/>
      <c r="AE15" s="4"/>
      <c r="AF15" s="4"/>
      <c r="AG15" s="4">
        <f>IF(AG14=TRUE,0,IF(AG9&gt;AG13,1,-1))</f>
        <v>0</v>
      </c>
      <c r="AH15" s="4"/>
      <c r="AI15" s="4"/>
    </row>
    <row r="16" spans="1:35">
      <c r="A16" s="26"/>
      <c r="B16" s="32" t="s">
        <v>8</v>
      </c>
      <c r="C16" s="32"/>
      <c r="D16" s="26"/>
      <c r="E16" s="67"/>
      <c r="F16" s="68"/>
      <c r="G16" s="32" t="s">
        <v>4</v>
      </c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 t="s">
        <v>30</v>
      </c>
      <c r="AG16" s="4">
        <f>IFERROR((AG12+(AG15*180))/2,"")</f>
        <v>0</v>
      </c>
      <c r="AH16" s="4"/>
      <c r="AI16" s="4"/>
    </row>
    <row r="17" spans="1:34" ht="6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"/>
      <c r="V17" s="3"/>
      <c r="W17" s="3"/>
      <c r="X17" s="3"/>
      <c r="Y17" s="3"/>
      <c r="Z17" s="2"/>
      <c r="AA17" s="2"/>
      <c r="AB17" s="2"/>
      <c r="AC17" s="2"/>
      <c r="AD17" s="2"/>
      <c r="AE17" s="2"/>
      <c r="AF17" s="2"/>
      <c r="AG17" s="2"/>
      <c r="AH17" s="2"/>
    </row>
  </sheetData>
  <sheetProtection password="82AC" sheet="1" objects="1" scenarios="1" selectLockedCells="1"/>
  <mergeCells count="8">
    <mergeCell ref="E15:F15"/>
    <mergeCell ref="O15:P15"/>
    <mergeCell ref="E16:F16"/>
    <mergeCell ref="L5:M5"/>
    <mergeCell ref="O5:P5"/>
    <mergeCell ref="E9:F9"/>
    <mergeCell ref="E10:F10"/>
    <mergeCell ref="E14:F14"/>
  </mergeCells>
  <conditionalFormatting sqref="D15">
    <cfRule type="expression" priority="1">
      <formula>($E$15)&gt;0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Introduction</vt:lpstr>
      <vt:lpstr>The Calc</vt:lpstr>
      <vt:lpstr>Rough work</vt:lpstr>
      <vt:lpstr>vertex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Intraocular Astigmatism Calculator</dc:title>
  <dc:subject>Intraocular Astigmatism</dc:subject>
  <dc:creator>Dr. Saurabh Sawhney</dc:creator>
  <cp:keywords>Intraocular Astigmatism Calculator</cp:keywords>
  <dc:description>Free to use and distribute with acknowledgement.</dc:description>
  <cp:lastModifiedBy>Dr. Saurabh Sawhney</cp:lastModifiedBy>
  <dcterms:created xsi:type="dcterms:W3CDTF">2010-12-23T12:41:34Z</dcterms:created>
  <dcterms:modified xsi:type="dcterms:W3CDTF">2011-08-10T17:08:32Z</dcterms:modified>
  <cp:category>Programmed Excel Sheet</cp:category>
</cp:coreProperties>
</file>