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5580"/>
  </bookViews>
  <sheets>
    <sheet name="Vertex Calculator v 1.1" sheetId="1" r:id="rId1"/>
  </sheets>
  <definedNames>
    <definedName name="vertex">'Vertex Calculator v 1.1'!$AH$5</definedName>
  </definedNames>
  <calcPr calcId="124519"/>
</workbook>
</file>

<file path=xl/calcChain.xml><?xml version="1.0" encoding="utf-8"?>
<calcChain xmlns="http://schemas.openxmlformats.org/spreadsheetml/2006/main">
  <c r="F15" i="1"/>
  <c r="X13"/>
  <c r="X12"/>
  <c r="AE5"/>
  <c r="AE8" s="1"/>
  <c r="X14"/>
  <c r="AH5"/>
  <c r="AD6"/>
  <c r="AE6"/>
  <c r="AE9" s="1"/>
  <c r="AD5"/>
  <c r="AD9" l="1"/>
  <c r="AD8"/>
  <c r="AF12" l="1"/>
  <c r="AD12"/>
  <c r="AE12"/>
  <c r="AF13" l="1"/>
  <c r="N13" s="1"/>
  <c r="AE13"/>
  <c r="N12" s="1"/>
  <c r="AD13"/>
  <c r="N11" s="1"/>
  <c r="N15" l="1"/>
</calcChain>
</file>

<file path=xl/sharedStrings.xml><?xml version="1.0" encoding="utf-8"?>
<sst xmlns="http://schemas.openxmlformats.org/spreadsheetml/2006/main" count="60" uniqueCount="37">
  <si>
    <t>degrees</t>
  </si>
  <si>
    <t>REFRACTION AT SPECTACLE PLANE</t>
  </si>
  <si>
    <t>Spherical</t>
  </si>
  <si>
    <t>Cylindrical</t>
  </si>
  <si>
    <t>Axis</t>
  </si>
  <si>
    <t>D</t>
  </si>
  <si>
    <t>vertex distance</t>
  </si>
  <si>
    <t>mm</t>
  </si>
  <si>
    <t>corneal cylinder</t>
  </si>
  <si>
    <t>vertexed cross cylinder</t>
  </si>
  <si>
    <t>© 2011, Dr. Saurabh Sawhney, Dr. Aashima Aggarwal</t>
  </si>
  <si>
    <t>Please fill in the fields below</t>
  </si>
  <si>
    <t>default = 12</t>
  </si>
  <si>
    <t>Clive Novis. Astigmatism and the Toric Intraocular Lens and other Vertex Distance Effects. Survey of Ophthalmology</t>
  </si>
  <si>
    <t>Volume 42, Number 3, November-December 1997; 268-270</t>
  </si>
  <si>
    <t>Vertex distance adjustments</t>
  </si>
  <si>
    <t>REFRACTION AT CORNEAL PLANE</t>
  </si>
  <si>
    <t>Transpositions</t>
  </si>
  <si>
    <t>cross cylinder</t>
  </si>
  <si>
    <t>Sph</t>
  </si>
  <si>
    <t>Cyl</t>
  </si>
  <si>
    <t>plus</t>
  </si>
  <si>
    <t>minus</t>
  </si>
  <si>
    <t>Spherical Equivalent</t>
  </si>
  <si>
    <t>VERTEX CALCULATOR</t>
  </si>
  <si>
    <t>v 1.1</t>
  </si>
  <si>
    <t>Vertex distance adjustments of sphero-cylinders require consideration of the vertex effects independently for each meridian. Thus, the</t>
  </si>
  <si>
    <t>sphero-cylinder is first broken down into components, vertex transformed, and then 're-assembled'. A very nice, lucid article by Clive Novis</t>
  </si>
  <si>
    <t>explains everything really well.</t>
  </si>
  <si>
    <t>Reference:</t>
  </si>
  <si>
    <t>F’ = power of the lens needed in the new position</t>
  </si>
  <si>
    <t>vertex distance formula</t>
  </si>
  <si>
    <t>F' =           F</t>
  </si>
  <si>
    <t>1 - df</t>
  </si>
  <si>
    <t>F = power of lens in Diopters</t>
  </si>
  <si>
    <t>d = distance between the lens positions in meter</t>
  </si>
  <si>
    <t>Post-transposition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</si>
</sst>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808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Arial"/>
      <family val="2"/>
    </font>
    <font>
      <i/>
      <sz val="10"/>
      <color theme="3" tint="-0.499984740745262"/>
      <name val="Calibri"/>
      <family val="2"/>
    </font>
    <font>
      <b/>
      <i/>
      <sz val="11"/>
      <color theme="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b/>
      <u/>
      <sz val="8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0"/>
      <color theme="4" tint="0.59999389629810485"/>
      <name val="Calibri"/>
      <family val="2"/>
      <scheme val="minor"/>
    </font>
    <font>
      <b/>
      <i/>
      <sz val="10"/>
      <color theme="4" tint="0.59999389629810485"/>
      <name val="Calibri"/>
      <family val="2"/>
      <scheme val="minor"/>
    </font>
    <font>
      <b/>
      <sz val="11"/>
      <color theme="4" tint="0.59999389629810485"/>
      <name val="Calibri"/>
      <family val="2"/>
      <scheme val="minor"/>
    </font>
    <font>
      <b/>
      <i/>
      <sz val="11"/>
      <color theme="3" tint="-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3FBF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E2F0"/>
        <bgColor indexed="64"/>
      </patternFill>
    </fill>
    <fill>
      <patternFill patternType="solid">
        <fgColor rgb="FF96BFDE"/>
        <bgColor indexed="64"/>
      </patternFill>
    </fill>
    <fill>
      <patternFill patternType="solid">
        <fgColor rgb="FFEBF3F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rgb="FF96BFDE"/>
      </left>
      <right/>
      <top style="double">
        <color rgb="FF96BFDE"/>
      </top>
      <bottom style="double">
        <color rgb="FF96BFDE"/>
      </bottom>
      <diagonal/>
    </border>
    <border>
      <left/>
      <right/>
      <top style="double">
        <color rgb="FF96BFDE"/>
      </top>
      <bottom style="double">
        <color rgb="FF96BFDE"/>
      </bottom>
      <diagonal/>
    </border>
    <border>
      <left/>
      <right style="double">
        <color rgb="FF96BFDE"/>
      </right>
      <top style="double">
        <color rgb="FF96BFDE"/>
      </top>
      <bottom style="double">
        <color rgb="FF96BFD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399945066682943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rgb="FF96BFDE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0" fillId="4" borderId="0" xfId="0" applyFont="1" applyFill="1"/>
    <xf numFmtId="0" fontId="3" fillId="4" borderId="0" xfId="0" applyFont="1" applyFill="1"/>
    <xf numFmtId="0" fontId="1" fillId="4" borderId="0" xfId="0" applyFont="1" applyFill="1"/>
    <xf numFmtId="0" fontId="4" fillId="4" borderId="1" xfId="0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0" fontId="0" fillId="6" borderId="0" xfId="0" applyFont="1" applyFill="1" applyBorder="1"/>
    <xf numFmtId="0" fontId="0" fillId="6" borderId="0" xfId="0" quotePrefix="1" applyFont="1" applyFill="1"/>
    <xf numFmtId="0" fontId="0" fillId="6" borderId="0" xfId="0" quotePrefix="1" applyFill="1" applyAlignment="1">
      <alignment horizontal="right"/>
    </xf>
    <xf numFmtId="0" fontId="2" fillId="6" borderId="0" xfId="0" applyFont="1" applyFill="1"/>
    <xf numFmtId="0" fontId="1" fillId="6" borderId="2" xfId="0" applyFont="1" applyFill="1" applyBorder="1"/>
    <xf numFmtId="0" fontId="0" fillId="6" borderId="3" xfId="0" applyFont="1" applyFill="1" applyBorder="1"/>
    <xf numFmtId="0" fontId="0" fillId="6" borderId="3" xfId="0" applyFill="1" applyBorder="1"/>
    <xf numFmtId="0" fontId="5" fillId="6" borderId="3" xfId="0" applyFont="1" applyFill="1" applyBorder="1"/>
    <xf numFmtId="0" fontId="0" fillId="6" borderId="4" xfId="0" applyFont="1" applyFill="1" applyBorder="1"/>
    <xf numFmtId="164" fontId="0" fillId="5" borderId="3" xfId="0" applyNumberFormat="1" applyFill="1" applyBorder="1" applyProtection="1">
      <protection locked="0"/>
    </xf>
    <xf numFmtId="0" fontId="6" fillId="6" borderId="0" xfId="0" applyFont="1" applyFill="1"/>
    <xf numFmtId="0" fontId="0" fillId="7" borderId="0" xfId="0" applyFont="1" applyFill="1"/>
    <xf numFmtId="0" fontId="0" fillId="7" borderId="0" xfId="0" applyFont="1" applyFill="1" applyBorder="1"/>
    <xf numFmtId="0" fontId="0" fillId="4" borderId="0" xfId="0" applyFill="1"/>
    <xf numFmtId="0" fontId="7" fillId="4" borderId="0" xfId="0" applyFont="1" applyFill="1"/>
    <xf numFmtId="0" fontId="8" fillId="6" borderId="0" xfId="0" applyFont="1" applyFill="1" applyBorder="1"/>
    <xf numFmtId="0" fontId="8" fillId="6" borderId="0" xfId="0" applyFont="1" applyFill="1"/>
    <xf numFmtId="0" fontId="8" fillId="6" borderId="0" xfId="0" quotePrefix="1" applyFont="1" applyFill="1" applyAlignment="1">
      <alignment horizontal="right"/>
    </xf>
    <xf numFmtId="0" fontId="2" fillId="9" borderId="0" xfId="0" applyFont="1" applyFill="1"/>
    <xf numFmtId="0" fontId="0" fillId="10" borderId="0" xfId="0" applyFont="1" applyFill="1"/>
    <xf numFmtId="0" fontId="1" fillId="10" borderId="0" xfId="0" applyFont="1" applyFill="1"/>
    <xf numFmtId="0" fontId="0" fillId="10" borderId="0" xfId="0" applyFill="1"/>
    <xf numFmtId="0" fontId="9" fillId="6" borderId="0" xfId="0" applyFont="1" applyFill="1"/>
    <xf numFmtId="0" fontId="10" fillId="9" borderId="0" xfId="0" applyFont="1" applyFill="1"/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/>
    <xf numFmtId="0" fontId="14" fillId="8" borderId="0" xfId="0" applyFont="1" applyFill="1"/>
    <xf numFmtId="0" fontId="14" fillId="8" borderId="6" xfId="0" applyFont="1" applyFill="1" applyBorder="1"/>
    <xf numFmtId="0" fontId="15" fillId="9" borderId="0" xfId="0" applyFont="1" applyFill="1"/>
    <xf numFmtId="0" fontId="16" fillId="9" borderId="0" xfId="0" applyFont="1" applyFill="1"/>
    <xf numFmtId="0" fontId="17" fillId="9" borderId="0" xfId="0" applyFont="1" applyFill="1"/>
    <xf numFmtId="0" fontId="2" fillId="11" borderId="0" xfId="0" applyFont="1" applyFill="1"/>
    <xf numFmtId="0" fontId="18" fillId="9" borderId="0" xfId="0" applyFont="1" applyFill="1"/>
    <xf numFmtId="0" fontId="19" fillId="6" borderId="0" xfId="0" applyFont="1" applyFill="1"/>
    <xf numFmtId="2" fontId="8" fillId="8" borderId="5" xfId="0" applyNumberFormat="1" applyFont="1" applyFill="1" applyBorder="1" applyAlignment="1" applyProtection="1">
      <alignment horizontal="left"/>
    </xf>
    <xf numFmtId="0" fontId="2" fillId="6" borderId="7" xfId="0" applyFont="1" applyFill="1" applyBorder="1" applyAlignment="1" applyProtection="1">
      <alignment horizontal="center"/>
      <protection locked="0"/>
    </xf>
    <xf numFmtId="0" fontId="0" fillId="6" borderId="8" xfId="0" applyFont="1" applyFill="1" applyBorder="1" applyAlignment="1" applyProtection="1">
      <alignment horizontal="center"/>
      <protection locked="0"/>
    </xf>
    <xf numFmtId="2" fontId="0" fillId="8" borderId="5" xfId="0" applyNumberFormat="1" applyFont="1" applyFill="1" applyBorder="1" applyAlignment="1" applyProtection="1">
      <alignment horizontal="left"/>
    </xf>
    <xf numFmtId="2" fontId="0" fillId="5" borderId="5" xfId="0" applyNumberFormat="1" applyFont="1" applyFill="1" applyBorder="1" applyAlignment="1" applyProtection="1">
      <alignment horizontal="left"/>
      <protection locked="0"/>
    </xf>
    <xf numFmtId="1" fontId="0" fillId="5" borderId="5" xfId="0" applyNumberFormat="1" applyFill="1" applyBorder="1" applyAlignment="1" applyProtection="1">
      <alignment horizontal="left"/>
      <protection locked="0"/>
    </xf>
    <xf numFmtId="1" fontId="0" fillId="5" borderId="5" xfId="0" applyNumberFormat="1" applyFont="1" applyFill="1" applyBorder="1" applyAlignment="1" applyProtection="1">
      <alignment horizontal="left"/>
      <protection locked="0"/>
    </xf>
    <xf numFmtId="1" fontId="0" fillId="8" borderId="5" xfId="0" applyNumberFormat="1" applyFont="1" applyFill="1" applyBorder="1" applyAlignment="1" applyProtection="1">
      <alignment horizontal="left"/>
    </xf>
    <xf numFmtId="2" fontId="8" fillId="5" borderId="5" xfId="0" applyNumberFormat="1" applyFont="1" applyFill="1" applyBorder="1" applyAlignment="1" applyProtection="1">
      <alignment horizontal="left"/>
      <protection locked="0"/>
    </xf>
    <xf numFmtId="1" fontId="8" fillId="5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BF3F9"/>
      <color rgb="FF96BFDE"/>
      <color rgb="FFD0E2F0"/>
      <color rgb="FFCCFFCC"/>
      <color rgb="FFEFFFEF"/>
      <color rgb="FF79FF79"/>
      <color rgb="FF008080"/>
      <color rgb="FF3FBF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workbookViewId="0">
      <selection activeCell="F11" sqref="F11:G11"/>
    </sheetView>
  </sheetViews>
  <sheetFormatPr defaultRowHeight="15"/>
  <cols>
    <col min="1" max="1" width="1.42578125" style="1" customWidth="1"/>
    <col min="2" max="3" width="5" style="1" customWidth="1"/>
    <col min="4" max="4" width="6.7109375" style="1" customWidth="1"/>
    <col min="5" max="8" width="5" style="1" customWidth="1"/>
    <col min="9" max="9" width="6.5703125" style="1" customWidth="1"/>
    <col min="10" max="10" width="4.28515625" style="1" customWidth="1"/>
    <col min="11" max="17" width="5" style="1" customWidth="1"/>
    <col min="18" max="19" width="2.42578125" style="1" customWidth="1"/>
    <col min="20" max="28" width="5" style="1" customWidth="1"/>
    <col min="29" max="29" width="6.85546875" style="1" hidden="1" customWidth="1"/>
    <col min="30" max="34" width="5" style="1" hidden="1" customWidth="1"/>
    <col min="35" max="35" width="1.42578125" style="1" customWidth="1"/>
    <col min="36" max="42" width="5" style="1" customWidth="1"/>
    <col min="43" max="16384" width="9.140625" style="1"/>
  </cols>
  <sheetData>
    <row r="1" spans="1:35" ht="7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42"/>
      <c r="B2" s="29"/>
      <c r="C2" s="30" t="s">
        <v>24</v>
      </c>
      <c r="D2" s="29"/>
      <c r="E2" s="29"/>
      <c r="F2" s="29"/>
      <c r="G2" s="31" t="s">
        <v>25</v>
      </c>
      <c r="H2" s="29"/>
      <c r="I2" s="29"/>
      <c r="J2" s="29"/>
      <c r="K2" s="36" t="s">
        <v>31</v>
      </c>
      <c r="L2" s="34"/>
      <c r="M2" s="34"/>
      <c r="N2" s="34"/>
      <c r="O2" s="34"/>
      <c r="P2" s="34"/>
      <c r="Q2" s="34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"/>
      <c r="AD2" s="3"/>
      <c r="AE2" s="3"/>
      <c r="AF2" s="3"/>
      <c r="AG2" s="3"/>
      <c r="AH2" s="3"/>
      <c r="AI2" s="42"/>
    </row>
    <row r="3" spans="1:35" ht="23.25">
      <c r="A3" s="42"/>
      <c r="B3" s="7"/>
      <c r="C3" s="20" t="s">
        <v>15</v>
      </c>
      <c r="D3" s="7"/>
      <c r="E3" s="7"/>
      <c r="F3" s="7"/>
      <c r="G3" s="7"/>
      <c r="H3" s="7"/>
      <c r="I3" s="7"/>
      <c r="J3" s="7"/>
      <c r="K3" s="34"/>
      <c r="L3" s="34"/>
      <c r="M3" s="37" t="s">
        <v>32</v>
      </c>
      <c r="N3" s="37"/>
      <c r="O3" s="35"/>
      <c r="P3" s="34"/>
      <c r="Q3" s="34"/>
      <c r="R3" s="7"/>
      <c r="S3" s="21"/>
      <c r="T3" s="7"/>
      <c r="U3" s="7"/>
      <c r="V3" s="7"/>
      <c r="W3" s="7"/>
      <c r="X3" s="7"/>
      <c r="Y3" s="7"/>
      <c r="Z3" s="7"/>
      <c r="AA3" s="7"/>
      <c r="AB3" s="7"/>
      <c r="AC3" s="3"/>
      <c r="AD3" s="4" t="s">
        <v>8</v>
      </c>
      <c r="AE3" s="3"/>
      <c r="AF3" s="3"/>
      <c r="AG3" s="3"/>
      <c r="AH3" s="3"/>
      <c r="AI3" s="42"/>
    </row>
    <row r="4" spans="1:35" ht="15.75" thickBot="1">
      <c r="A4" s="42"/>
      <c r="B4" s="7"/>
      <c r="C4" s="32" t="s">
        <v>10</v>
      </c>
      <c r="D4" s="7"/>
      <c r="E4" s="7"/>
      <c r="F4" s="7"/>
      <c r="G4" s="7"/>
      <c r="H4" s="7"/>
      <c r="I4" s="7"/>
      <c r="J4" s="7"/>
      <c r="K4" s="34"/>
      <c r="L4" s="34"/>
      <c r="M4" s="37"/>
      <c r="N4" s="38" t="s">
        <v>33</v>
      </c>
      <c r="O4" s="34"/>
      <c r="P4" s="34"/>
      <c r="Q4" s="34"/>
      <c r="R4" s="7"/>
      <c r="S4" s="21"/>
      <c r="T4" s="7"/>
      <c r="U4" s="7"/>
      <c r="V4" s="7"/>
      <c r="W4" s="7"/>
      <c r="X4" s="7"/>
      <c r="Y4" s="7"/>
      <c r="Z4" s="7"/>
      <c r="AA4" s="7"/>
      <c r="AB4" s="7"/>
      <c r="AC4" s="3"/>
      <c r="AD4" s="5" t="s">
        <v>18</v>
      </c>
      <c r="AE4" s="3"/>
      <c r="AF4" s="3"/>
      <c r="AG4" s="3"/>
      <c r="AH4" s="3"/>
      <c r="AI4" s="42"/>
    </row>
    <row r="5" spans="1:35" ht="24.75" thickTop="1" thickBot="1">
      <c r="A5" s="42"/>
      <c r="B5" s="7"/>
      <c r="C5" s="8" t="s">
        <v>11</v>
      </c>
      <c r="D5" s="7"/>
      <c r="E5" s="7"/>
      <c r="F5" s="7"/>
      <c r="G5" s="7"/>
      <c r="H5" s="7"/>
      <c r="I5" s="7"/>
      <c r="J5" s="7"/>
      <c r="K5" s="34" t="s">
        <v>34</v>
      </c>
      <c r="L5" s="34"/>
      <c r="M5" s="34"/>
      <c r="N5" s="34"/>
      <c r="O5" s="34"/>
      <c r="P5" s="34"/>
      <c r="Q5" s="34"/>
      <c r="R5" s="7"/>
      <c r="S5" s="21"/>
      <c r="T5" s="7"/>
      <c r="U5" s="20" t="s">
        <v>17</v>
      </c>
      <c r="V5" s="7"/>
      <c r="W5" s="7"/>
      <c r="X5" s="7"/>
      <c r="Y5" s="7"/>
      <c r="Z5" s="7"/>
      <c r="AA5" s="7"/>
      <c r="AB5" s="7"/>
      <c r="AC5" s="3"/>
      <c r="AD5" s="3">
        <f>F11+F12</f>
        <v>0</v>
      </c>
      <c r="AE5" s="3">
        <f>IF(F13=0,180,F13)</f>
        <v>180</v>
      </c>
      <c r="AF5" s="3"/>
      <c r="AG5" s="3"/>
      <c r="AH5" s="6">
        <f>IF(F6="",12,F6)</f>
        <v>12</v>
      </c>
      <c r="AI5" s="42"/>
    </row>
    <row r="6" spans="1:35" ht="15.75" customHeight="1" thickTop="1" thickBot="1">
      <c r="A6" s="42"/>
      <c r="B6" s="7"/>
      <c r="C6" s="14" t="s">
        <v>6</v>
      </c>
      <c r="D6" s="15"/>
      <c r="E6" s="15"/>
      <c r="F6" s="19">
        <v>12</v>
      </c>
      <c r="G6" s="16" t="s">
        <v>7</v>
      </c>
      <c r="H6" s="17" t="s">
        <v>12</v>
      </c>
      <c r="I6" s="18"/>
      <c r="J6" s="7"/>
      <c r="K6" s="34" t="s">
        <v>30</v>
      </c>
      <c r="L6" s="34"/>
      <c r="M6" s="34"/>
      <c r="N6" s="34"/>
      <c r="O6" s="34"/>
      <c r="P6" s="34"/>
      <c r="Q6" s="34"/>
      <c r="R6" s="7"/>
      <c r="S6" s="21"/>
      <c r="T6" s="7"/>
      <c r="U6" s="7"/>
      <c r="V6" s="7"/>
      <c r="W6" s="7"/>
      <c r="X6" s="7"/>
      <c r="Y6" s="7"/>
      <c r="Z6" s="7"/>
      <c r="AA6" s="7"/>
      <c r="AB6" s="7"/>
      <c r="AC6" s="3"/>
      <c r="AD6" s="3">
        <f>F11</f>
        <v>0</v>
      </c>
      <c r="AE6" s="3">
        <f>IF(F13&lt;=90,F13+90,F13-90)</f>
        <v>90</v>
      </c>
      <c r="AF6" s="3"/>
      <c r="AG6" s="3"/>
      <c r="AH6" s="3"/>
      <c r="AI6" s="42"/>
    </row>
    <row r="7" spans="1:35" ht="15.75" customHeight="1" thickTop="1">
      <c r="A7" s="42"/>
      <c r="B7" s="7"/>
      <c r="C7" s="7"/>
      <c r="D7" s="7"/>
      <c r="E7" s="7"/>
      <c r="F7" s="7"/>
      <c r="G7" s="7"/>
      <c r="H7" s="7"/>
      <c r="I7" s="7"/>
      <c r="J7" s="7"/>
      <c r="K7" s="34" t="s">
        <v>35</v>
      </c>
      <c r="L7" s="34"/>
      <c r="M7" s="34"/>
      <c r="N7" s="34"/>
      <c r="O7" s="34"/>
      <c r="P7" s="34"/>
      <c r="Q7" s="34"/>
      <c r="R7" s="7"/>
      <c r="S7" s="21"/>
      <c r="T7" s="7"/>
      <c r="U7" s="25" t="s">
        <v>2</v>
      </c>
      <c r="V7" s="25"/>
      <c r="W7" s="26"/>
      <c r="X7" s="53"/>
      <c r="Y7" s="53"/>
      <c r="Z7" s="25" t="s">
        <v>5</v>
      </c>
      <c r="AA7" s="7"/>
      <c r="AB7" s="7"/>
      <c r="AC7" s="3"/>
      <c r="AD7" s="5" t="s">
        <v>9</v>
      </c>
      <c r="AE7" s="3"/>
      <c r="AF7" s="3"/>
      <c r="AG7" s="3"/>
      <c r="AH7" s="3"/>
      <c r="AI7" s="42"/>
    </row>
    <row r="8" spans="1:35" ht="15.75" customHeight="1" thickBot="1">
      <c r="A8" s="4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21"/>
      <c r="T8" s="7"/>
      <c r="U8" s="25" t="s">
        <v>3</v>
      </c>
      <c r="V8" s="25"/>
      <c r="W8" s="27"/>
      <c r="X8" s="53"/>
      <c r="Y8" s="53"/>
      <c r="Z8" s="25" t="s">
        <v>5</v>
      </c>
      <c r="AA8" s="7"/>
      <c r="AB8" s="7"/>
      <c r="AC8" s="3"/>
      <c r="AD8" s="3">
        <f>(1000*AD5)/(1000-AD5*vertex)</f>
        <v>0</v>
      </c>
      <c r="AE8" s="3">
        <f>AE5</f>
        <v>180</v>
      </c>
      <c r="AF8" s="3"/>
      <c r="AG8" s="3"/>
      <c r="AH8" s="3"/>
      <c r="AI8" s="42"/>
    </row>
    <row r="9" spans="1:35" ht="16.5" thickTop="1" thickBot="1">
      <c r="A9" s="42"/>
      <c r="B9" s="7"/>
      <c r="C9" s="14" t="s">
        <v>1</v>
      </c>
      <c r="D9" s="15"/>
      <c r="E9" s="15"/>
      <c r="F9" s="15"/>
      <c r="G9" s="15"/>
      <c r="H9" s="15"/>
      <c r="I9" s="18"/>
      <c r="J9" s="7"/>
      <c r="K9" s="14" t="s">
        <v>16</v>
      </c>
      <c r="L9" s="15"/>
      <c r="M9" s="15"/>
      <c r="N9" s="15"/>
      <c r="O9" s="15"/>
      <c r="P9" s="15"/>
      <c r="Q9" s="18"/>
      <c r="R9" s="10"/>
      <c r="S9" s="22"/>
      <c r="T9" s="7"/>
      <c r="U9" s="25" t="s">
        <v>4</v>
      </c>
      <c r="V9" s="25"/>
      <c r="W9" s="26"/>
      <c r="X9" s="54"/>
      <c r="Y9" s="54"/>
      <c r="Z9" s="25" t="s">
        <v>0</v>
      </c>
      <c r="AA9" s="7"/>
      <c r="AB9" s="7"/>
      <c r="AC9" s="3"/>
      <c r="AD9" s="3">
        <f>(1000*AD6)/(1000-AD6*vertex)</f>
        <v>0</v>
      </c>
      <c r="AE9" s="3">
        <f>AE6</f>
        <v>90</v>
      </c>
      <c r="AF9" s="3"/>
      <c r="AG9" s="3"/>
      <c r="AH9" s="3"/>
      <c r="AI9" s="42"/>
    </row>
    <row r="10" spans="1:35" ht="15.75" thickTop="1">
      <c r="A10" s="42"/>
      <c r="B10" s="7"/>
      <c r="C10" s="7"/>
      <c r="D10" s="7"/>
      <c r="E10" s="7"/>
      <c r="F10" s="47"/>
      <c r="G10" s="4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21"/>
      <c r="T10" s="7"/>
      <c r="U10" s="26"/>
      <c r="V10" s="26"/>
      <c r="W10" s="26"/>
      <c r="X10" s="26"/>
      <c r="Y10" s="26"/>
      <c r="Z10" s="26"/>
      <c r="AA10" s="7"/>
      <c r="AB10" s="7"/>
      <c r="AC10" s="3"/>
      <c r="AD10" s="5"/>
      <c r="AE10" s="3"/>
      <c r="AF10" s="3"/>
      <c r="AG10" s="3"/>
      <c r="AH10" s="3"/>
      <c r="AI10" s="42"/>
    </row>
    <row r="11" spans="1:35">
      <c r="A11" s="42"/>
      <c r="B11" s="7"/>
      <c r="C11" s="10" t="s">
        <v>2</v>
      </c>
      <c r="D11" s="10"/>
      <c r="E11" s="7"/>
      <c r="F11" s="49"/>
      <c r="G11" s="49"/>
      <c r="H11" s="10" t="s">
        <v>5</v>
      </c>
      <c r="I11" s="7"/>
      <c r="J11" s="7"/>
      <c r="K11" s="10" t="s">
        <v>2</v>
      </c>
      <c r="L11" s="10"/>
      <c r="M11" s="7"/>
      <c r="N11" s="48" t="str">
        <f>IF(AND(F11="",F12=""),"",IF(F12&gt;=0,AD12,AD13))</f>
        <v/>
      </c>
      <c r="O11" s="48"/>
      <c r="P11" s="10" t="s">
        <v>5</v>
      </c>
      <c r="Q11" s="7"/>
      <c r="R11" s="7"/>
      <c r="S11" s="21"/>
      <c r="T11" s="7"/>
      <c r="U11" s="44" t="s">
        <v>36</v>
      </c>
      <c r="V11" s="26"/>
      <c r="W11" s="26"/>
      <c r="X11" s="26"/>
      <c r="Y11" s="26"/>
      <c r="Z11" s="26"/>
      <c r="AA11" s="26"/>
      <c r="AB11" s="7"/>
      <c r="AC11" s="5"/>
      <c r="AD11" s="23" t="s">
        <v>19</v>
      </c>
      <c r="AE11" s="23" t="s">
        <v>20</v>
      </c>
      <c r="AF11" s="23" t="s">
        <v>4</v>
      </c>
      <c r="AG11" s="3"/>
      <c r="AH11" s="3"/>
      <c r="AI11" s="42"/>
    </row>
    <row r="12" spans="1:35">
      <c r="A12" s="42"/>
      <c r="B12" s="7"/>
      <c r="C12" s="10" t="s">
        <v>3</v>
      </c>
      <c r="D12" s="10"/>
      <c r="E12" s="12"/>
      <c r="F12" s="49"/>
      <c r="G12" s="49"/>
      <c r="H12" s="10" t="s">
        <v>5</v>
      </c>
      <c r="I12" s="7"/>
      <c r="J12" s="7"/>
      <c r="K12" s="10" t="s">
        <v>3</v>
      </c>
      <c r="L12" s="10"/>
      <c r="M12" s="12"/>
      <c r="N12" s="48" t="str">
        <f>IF(AND(F11="",F12=""),"",IF(F12&gt;=0,AE12,AE13))</f>
        <v/>
      </c>
      <c r="O12" s="48"/>
      <c r="P12" s="10" t="s">
        <v>5</v>
      </c>
      <c r="Q12" s="7"/>
      <c r="R12" s="7"/>
      <c r="S12" s="21"/>
      <c r="T12" s="7"/>
      <c r="U12" s="25" t="s">
        <v>2</v>
      </c>
      <c r="V12" s="25"/>
      <c r="W12" s="26"/>
      <c r="X12" s="45" t="str">
        <f>IF(AND(X7="",X8=""),"",X7+X8)</f>
        <v/>
      </c>
      <c r="Y12" s="45"/>
      <c r="Z12" s="25" t="s">
        <v>5</v>
      </c>
      <c r="AA12" s="7"/>
      <c r="AB12" s="7"/>
      <c r="AC12" s="5" t="s">
        <v>21</v>
      </c>
      <c r="AD12" s="3">
        <f>IF(AD8&gt;AD9,AD9,AD8)</f>
        <v>0</v>
      </c>
      <c r="AE12" s="3">
        <f>ABS(AD8-AD9)</f>
        <v>0</v>
      </c>
      <c r="AF12" s="3">
        <f>IF(AD8&gt;AD9,AE8,AE9)</f>
        <v>90</v>
      </c>
      <c r="AG12" s="3"/>
      <c r="AH12" s="3"/>
      <c r="AI12" s="42"/>
    </row>
    <row r="13" spans="1:35">
      <c r="A13" s="42"/>
      <c r="B13" s="7"/>
      <c r="C13" s="10" t="s">
        <v>4</v>
      </c>
      <c r="D13" s="10"/>
      <c r="E13" s="7"/>
      <c r="F13" s="50"/>
      <c r="G13" s="51"/>
      <c r="H13" s="10" t="s">
        <v>0</v>
      </c>
      <c r="I13" s="7"/>
      <c r="J13" s="7"/>
      <c r="K13" s="10" t="s">
        <v>4</v>
      </c>
      <c r="L13" s="10"/>
      <c r="M13" s="7"/>
      <c r="N13" s="52" t="str">
        <f>IF(F12=0,"",IF(F13="","",(IF(F12&gt;0,AF12,AF13))))</f>
        <v/>
      </c>
      <c r="O13" s="52"/>
      <c r="P13" s="10" t="s">
        <v>0</v>
      </c>
      <c r="Q13" s="7"/>
      <c r="R13" s="7"/>
      <c r="S13" s="21"/>
      <c r="T13" s="7"/>
      <c r="U13" s="25" t="s">
        <v>3</v>
      </c>
      <c r="V13" s="25"/>
      <c r="W13" s="27"/>
      <c r="X13" s="45" t="str">
        <f>IF(AND(X7="",X8=""),"",-1*X8)</f>
        <v/>
      </c>
      <c r="Y13" s="45"/>
      <c r="Z13" s="25" t="s">
        <v>5</v>
      </c>
      <c r="AA13" s="7"/>
      <c r="AB13" s="7"/>
      <c r="AC13" s="5" t="s">
        <v>22</v>
      </c>
      <c r="AD13" s="3">
        <f>AD12+AE12</f>
        <v>0</v>
      </c>
      <c r="AE13" s="3">
        <f>-1*AE12</f>
        <v>0</v>
      </c>
      <c r="AF13" s="24">
        <f>IF(AF12&lt;=90,AF12+90,AF12-90)</f>
        <v>180</v>
      </c>
      <c r="AG13" s="3"/>
      <c r="AH13" s="3"/>
      <c r="AI13" s="42"/>
    </row>
    <row r="14" spans="1:35">
      <c r="A14" s="42"/>
      <c r="B14" s="7"/>
      <c r="C14" s="13"/>
      <c r="D14" s="13"/>
      <c r="E14" s="13"/>
      <c r="F14" s="46"/>
      <c r="G14" s="46"/>
      <c r="H14" s="13"/>
      <c r="I14" s="13"/>
      <c r="J14" s="7"/>
      <c r="K14" s="7"/>
      <c r="L14" s="11"/>
      <c r="M14" s="7"/>
      <c r="N14" s="9"/>
      <c r="O14" s="7"/>
      <c r="P14" s="7"/>
      <c r="Q14" s="7"/>
      <c r="R14" s="7"/>
      <c r="S14" s="21"/>
      <c r="T14" s="7"/>
      <c r="U14" s="25" t="s">
        <v>4</v>
      </c>
      <c r="V14" s="25"/>
      <c r="W14" s="26"/>
      <c r="X14" s="45" t="str">
        <f>IF(X8="","",IF(X9="","",IF(X9&lt;=90,X9+90,X9-90)))</f>
        <v/>
      </c>
      <c r="Y14" s="45"/>
      <c r="Z14" s="25" t="s">
        <v>0</v>
      </c>
      <c r="AA14" s="7"/>
      <c r="AB14" s="7"/>
      <c r="AC14" s="3"/>
      <c r="AD14" s="3"/>
      <c r="AE14" s="3"/>
      <c r="AF14" s="3"/>
      <c r="AG14" s="3"/>
      <c r="AH14" s="3"/>
      <c r="AI14" s="42"/>
    </row>
    <row r="15" spans="1:35">
      <c r="A15" s="42"/>
      <c r="B15" s="8" t="s">
        <v>23</v>
      </c>
      <c r="C15" s="8"/>
      <c r="D15" s="11"/>
      <c r="E15" s="7"/>
      <c r="F15" s="48" t="str">
        <f>IF(AND(F11="",F12=""),"",F11+0.5*F12)</f>
        <v/>
      </c>
      <c r="G15" s="48"/>
      <c r="H15" s="8" t="s">
        <v>5</v>
      </c>
      <c r="I15" s="7"/>
      <c r="J15" s="8" t="s">
        <v>23</v>
      </c>
      <c r="K15" s="8"/>
      <c r="L15" s="11"/>
      <c r="M15" s="7"/>
      <c r="N15" s="48" t="str">
        <f>IF(OR(N11="",N12=""),"",N11+0.5*N12)</f>
        <v/>
      </c>
      <c r="O15" s="48"/>
      <c r="P15" s="8" t="s">
        <v>5</v>
      </c>
      <c r="Q15" s="7"/>
      <c r="R15" s="7"/>
      <c r="S15" s="21"/>
      <c r="T15" s="7"/>
      <c r="U15" s="7"/>
      <c r="V15" s="7"/>
      <c r="W15" s="7"/>
      <c r="X15" s="7"/>
      <c r="Y15" s="7"/>
      <c r="Z15" s="7"/>
      <c r="AA15" s="7"/>
      <c r="AB15" s="7"/>
      <c r="AC15" s="3"/>
      <c r="AD15" s="3"/>
      <c r="AE15" s="3"/>
      <c r="AF15" s="3"/>
      <c r="AG15" s="3"/>
      <c r="AH15" s="3"/>
      <c r="AI15" s="42"/>
    </row>
    <row r="16" spans="1:35">
      <c r="A16" s="4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3"/>
      <c r="AD16" s="3"/>
      <c r="AE16" s="3"/>
      <c r="AF16" s="3"/>
      <c r="AG16" s="3"/>
      <c r="AH16" s="3"/>
      <c r="AI16" s="42"/>
    </row>
    <row r="17" spans="1:35" ht="6" customHeight="1">
      <c r="A17" s="42"/>
      <c r="B17" s="13"/>
      <c r="C17" s="7"/>
      <c r="D17" s="7"/>
      <c r="E17" s="7"/>
      <c r="F17" s="7"/>
      <c r="G17" s="7"/>
      <c r="H17" s="7"/>
      <c r="I17" s="7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2"/>
      <c r="AD17" s="2"/>
      <c r="AE17" s="2"/>
      <c r="AF17" s="2"/>
      <c r="AG17" s="2"/>
      <c r="AI17" s="42"/>
    </row>
    <row r="18" spans="1:35">
      <c r="A18" s="42"/>
      <c r="B18" s="28"/>
      <c r="C18" s="39" t="s">
        <v>26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I18" s="42"/>
    </row>
    <row r="19" spans="1:35">
      <c r="A19" s="42"/>
      <c r="B19" s="28"/>
      <c r="C19" s="39" t="s">
        <v>27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I19" s="42"/>
    </row>
    <row r="20" spans="1:35">
      <c r="A20" s="42"/>
      <c r="B20" s="28"/>
      <c r="C20" s="39" t="s">
        <v>28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I20" s="42"/>
    </row>
    <row r="21" spans="1:35">
      <c r="A21" s="42"/>
      <c r="B21" s="33"/>
      <c r="C21" s="43" t="s">
        <v>29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I21" s="42"/>
    </row>
    <row r="22" spans="1:35">
      <c r="A22" s="42"/>
      <c r="B22" s="28"/>
      <c r="C22" s="40" t="s">
        <v>13</v>
      </c>
      <c r="D22" s="40"/>
      <c r="E22" s="40"/>
      <c r="F22" s="41"/>
      <c r="G22" s="41"/>
      <c r="H22" s="41"/>
      <c r="I22" s="41"/>
      <c r="J22" s="41"/>
      <c r="K22" s="41"/>
      <c r="L22" s="41"/>
      <c r="M22" s="41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I22" s="42"/>
    </row>
    <row r="23" spans="1:35">
      <c r="A23" s="42"/>
      <c r="B23" s="28"/>
      <c r="C23" s="40" t="s">
        <v>14</v>
      </c>
      <c r="D23" s="40"/>
      <c r="E23" s="40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I23" s="42"/>
    </row>
    <row r="24" spans="1:35" ht="7.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</sheetData>
  <sheetProtection password="8EC7" sheet="1" objects="1" scenarios="1" selectLockedCells="1"/>
  <mergeCells count="16">
    <mergeCell ref="X8:Y8"/>
    <mergeCell ref="X7:Y7"/>
    <mergeCell ref="X9:Y9"/>
    <mergeCell ref="X14:Y14"/>
    <mergeCell ref="X13:Y13"/>
    <mergeCell ref="F14:G14"/>
    <mergeCell ref="F10:G10"/>
    <mergeCell ref="N15:O15"/>
    <mergeCell ref="F15:G15"/>
    <mergeCell ref="F12:G12"/>
    <mergeCell ref="F13:G13"/>
    <mergeCell ref="F11:G11"/>
    <mergeCell ref="N11:O11"/>
    <mergeCell ref="N12:O12"/>
    <mergeCell ref="N13:O13"/>
    <mergeCell ref="X12:Y12"/>
  </mergeCells>
  <conditionalFormatting sqref="W13 M12 E12 W10 W8">
    <cfRule type="expression" priority="6">
      <formula>($F$12)&gt;0</formula>
    </cfRule>
  </conditionalFormatting>
  <dataValidations count="5">
    <dataValidation type="decimal" allowBlank="1" showInputMessage="1" showErrorMessage="1" error="limits set -100 to +100" sqref="X7:Y8">
      <formula1>-100</formula1>
      <formula2>100</formula2>
    </dataValidation>
    <dataValidation type="decimal" allowBlank="1" showInputMessage="1" showErrorMessage="1" error="0 - 180 only" sqref="X9:Y9">
      <formula1>0</formula1>
      <formula2>180</formula2>
    </dataValidation>
    <dataValidation type="decimal" allowBlank="1" showInputMessage="1" showErrorMessage="1" error="Range -100 to +100" sqref="F11:G12">
      <formula1>-100</formula1>
      <formula2>100</formula2>
    </dataValidation>
    <dataValidation type="decimal" allowBlank="1" showInputMessage="1" showErrorMessage="1" error="Range 0 to 100mm." sqref="F6">
      <formula1>0</formula1>
      <formula2>100</formula2>
    </dataValidation>
    <dataValidation type="decimal" allowBlank="1" showInputMessage="1" showErrorMessage="1" error="0 - 180 only." sqref="F13:G13">
      <formula1>0</formula1>
      <formula2>180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Calculator v 1.1</vt:lpstr>
      <vt:lpstr>vertex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 Effects Calculator</dc:title>
  <dc:subject>Vertex Distance Adjustments</dc:subject>
  <dc:creator>Dr. Saurabh Sawhney</dc:creator>
  <cp:keywords>Vertex Distance Effects Calculator</cp:keywords>
  <dc:description>Free to use and distribute with acknowledgement.</dc:description>
  <cp:lastModifiedBy>Dr. Saurabh Sawhney</cp:lastModifiedBy>
  <dcterms:created xsi:type="dcterms:W3CDTF">2010-12-23T12:41:34Z</dcterms:created>
  <dcterms:modified xsi:type="dcterms:W3CDTF">2011-08-10T17:06:03Z</dcterms:modified>
  <cp:category>Programmed Excel Sheet</cp:category>
</cp:coreProperties>
</file>